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bts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Cal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(&quot;$&quot;#,##0);&quot;-&quot;"/>
    <numFmt numFmtId="165" formatCode="yyyy-mm-dd"/>
    <numFmt numFmtId="166" formatCode="mmm yyyy"/>
    <numFmt numFmtId="167" formatCode="&quot;$&quot;#,##0.00;(&quot;$&quot;#,##0.00);&quot;-&quot;"/>
  </numFmts>
  <fonts count="14">
    <font>
      <name val="Calibri"/>
      <family val="2"/>
      <color theme="1"/>
      <sz val="11"/>
      <scheme val="minor"/>
    </font>
    <font>
      <name val="Georgia"/>
      <b val="1"/>
      <color rgb="001D5A41"/>
      <sz val="22"/>
    </font>
    <font>
      <name val="Arial"/>
      <color rgb="0066756D"/>
      <sz val="10"/>
    </font>
    <font>
      <name val="Arial"/>
      <color rgb="0015211C"/>
      <sz val="11"/>
    </font>
    <font>
      <name val="Arial"/>
      <b val="1"/>
      <color rgb="001D5A41"/>
      <sz val="12"/>
    </font>
    <font>
      <name val="Arial"/>
      <color rgb="000000FF"/>
      <sz val="10"/>
    </font>
    <font>
      <name val="Arial"/>
      <color rgb="0015211C"/>
      <sz val="10"/>
    </font>
    <font>
      <name val="Arial"/>
      <b val="1"/>
      <color rgb="0015211C"/>
      <sz val="10"/>
    </font>
    <font>
      <name val="Arial"/>
      <color rgb="0044534C"/>
      <sz val="10"/>
    </font>
    <font>
      <name val="Arial"/>
      <i val="1"/>
      <color rgb="0066756D"/>
      <sz val="9"/>
    </font>
    <font>
      <name val="Arial"/>
      <b val="1"/>
      <color rgb="00FFFFFF"/>
      <sz val="10"/>
    </font>
    <font>
      <name val="Georgia"/>
      <b val="1"/>
      <color rgb="001D5A41"/>
      <sz val="20"/>
    </font>
    <font>
      <name val="Georgia"/>
      <b val="1"/>
      <color rgb="001D5A41"/>
      <sz val="14"/>
    </font>
    <font>
      <name val="Arial"/>
      <b val="1"/>
      <color rgb="001D5A41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D5A41"/>
      </patternFill>
    </fill>
    <fill>
      <patternFill patternType="solid">
        <fgColor rgb="0044534C"/>
      </patternFill>
    </fill>
  </fills>
  <borders count="2">
    <border>
      <left/>
      <right/>
      <top/>
      <bottom/>
      <diagonal/>
    </border>
    <border>
      <left style="thin">
        <color rgb="00D5DCD4"/>
      </left>
      <right style="thin">
        <color rgb="00D5DCD4"/>
      </right>
      <top style="thin">
        <color rgb="00D5DCD4"/>
      </top>
      <bottom style="thin">
        <color rgb="00D5DC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1" fillId="0" borderId="0" pivotButton="0" quotePrefix="0" xfId="0"/>
    <xf numFmtId="164" fontId="5" fillId="2" borderId="1" pivotButton="0" quotePrefix="0" xfId="0"/>
    <xf numFmtId="0" fontId="8" fillId="0" borderId="0" pivotButton="0" quotePrefix="0" xfId="0"/>
    <xf numFmtId="166" fontId="12" fillId="0" borderId="0" applyAlignment="1" pivotButton="0" quotePrefix="0" xfId="0">
      <alignment horizontal="right"/>
    </xf>
    <xf numFmtId="164" fontId="12" fillId="0" borderId="0" applyAlignment="1" pivotButton="0" quotePrefix="0" xfId="0">
      <alignment horizontal="right"/>
    </xf>
    <xf numFmtId="166" fontId="5" fillId="2" borderId="1" pivotButton="0" quotePrefix="0" xfId="0"/>
    <xf numFmtId="0" fontId="10" fillId="3" borderId="1" applyAlignment="1" pivotButton="0" quotePrefix="0" xfId="0">
      <alignment horizontal="center" vertical="center" wrapText="1"/>
    </xf>
    <xf numFmtId="167" fontId="5" fillId="2" borderId="1" pivotButton="0" quotePrefix="0" xfId="0"/>
    <xf numFmtId="10" fontId="5" fillId="2" borderId="1" pivotButton="0" quotePrefix="0" xfId="0"/>
    <xf numFmtId="166" fontId="6" fillId="0" borderId="1" applyAlignment="1" pivotButton="0" quotePrefix="0" xfId="0">
      <alignment horizontal="center"/>
    </xf>
    <xf numFmtId="3" fontId="6" fillId="0" borderId="1" applyAlignment="1" pivotButton="0" quotePrefix="0" xfId="0">
      <alignment horizontal="center"/>
    </xf>
    <xf numFmtId="167" fontId="6" fillId="0" borderId="1" applyAlignment="1" pivotButton="0" quotePrefix="0" xfId="0">
      <alignment horizontal="center"/>
    </xf>
    <xf numFmtId="0" fontId="13" fillId="0" borderId="0" pivotButton="0" quotePrefix="0" xfId="0"/>
    <xf numFmtId="0" fontId="10" fillId="4" borderId="1" applyAlignment="1" pivotButton="0" quotePrefix="0" xfId="0">
      <alignment horizontal="center" vertical="center" wrapText="1"/>
    </xf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DD7"/>
        </patternFill>
      </fill>
    </dxf>
    <dxf>
      <fill>
        <patternFill patternType="solid">
          <fgColor rgb="00DDEB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ollarsworld.com/sho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Free Debt Snowball Spreadsheet</t>
        </is>
      </c>
    </row>
    <row r="3">
      <c r="B3" s="2" t="inlineStr">
        <is>
          <t>Dollars World Money Toolkit · dollarsworld.com</t>
        </is>
      </c>
    </row>
    <row r="5" ht="48" customHeight="1">
      <c r="B5" s="3" t="inlineStr">
        <is>
          <t>Pay off up to 6 debts with the debt snowball: smallest balance first, each cleared minimum rolled into the next. See your debt-free date, total interest and the month each debt disappears.</t>
        </is>
      </c>
    </row>
    <row r="7">
      <c r="B7" s="4" t="inlineStr">
        <is>
          <t>Color key</t>
        </is>
      </c>
    </row>
    <row r="8">
      <c r="B8" s="5" t="inlineStr">
        <is>
          <t>1,234</t>
        </is>
      </c>
      <c r="C8" s="6" t="inlineStr">
        <is>
          <t>Blue text on yellow: type your own numbers here.</t>
        </is>
      </c>
    </row>
    <row r="9">
      <c r="B9" s="7">
        <f>1+1</f>
        <v/>
      </c>
      <c r="C9" s="6" t="inlineStr">
        <is>
          <t>Black text: calculated for you. Leave these alone.</t>
        </is>
      </c>
    </row>
    <row r="11">
      <c r="B11" s="4" t="inlineStr">
        <is>
          <t>How to use it</t>
        </is>
      </c>
    </row>
    <row r="12">
      <c r="B12" s="8" t="inlineStr">
        <is>
          <t>Step 1</t>
        </is>
      </c>
      <c r="C12" s="9" t="inlineStr">
        <is>
          <t>Go to the Debts sheet. Replace the four example debts with yours: name, current balance, APR and minimum monthly payment.</t>
        </is>
      </c>
    </row>
    <row r="13">
      <c r="B13" s="8" t="inlineStr">
        <is>
          <t>Step 2</t>
        </is>
      </c>
      <c r="C13" s="9" t="inlineStr">
        <is>
          <t>Enter the extra amount you can pay each month on top of your minimums, and the month of your first payment.</t>
        </is>
      </c>
    </row>
    <row r="14">
      <c r="B14" s="8" t="inlineStr">
        <is>
          <t>Step 3</t>
        </is>
      </c>
      <c r="C14" s="9" t="inlineStr">
        <is>
          <t>Read your debt-free date, total interest and when each debt is paid off. The Order column shows which debt gets your extra money first.</t>
        </is>
      </c>
    </row>
    <row r="15">
      <c r="B15" s="8" t="inlineStr">
        <is>
          <t>Step 4</t>
        </is>
      </c>
      <c r="C15" s="9" t="inlineStr">
        <is>
          <t>Open the Schedule sheet for the month-by-month plan, up to 10 years.</t>
        </is>
      </c>
    </row>
    <row r="17">
      <c r="B17" s="4" t="inlineStr">
        <is>
          <t>Good to know</t>
        </is>
      </c>
    </row>
    <row r="18">
      <c r="C18" s="10" t="inlineStr">
        <is>
          <t>When a debt is paid off, its minimum rolls into the next one, so your total monthly payment stays the same until you are debt-free.</t>
        </is>
      </c>
    </row>
    <row r="19">
      <c r="C19" s="10" t="inlineStr">
        <is>
          <t>Interest is calculated monthly as APR ÷ 12. Lenders that charge daily interest will differ slightly.</t>
        </is>
      </c>
    </row>
    <row r="20">
      <c r="C20" s="10" t="inlineStr">
        <is>
          <t>Want the avalanche method (highest interest first, cheapest overall), up to 15 debts, 30 years and a chart? Get the full Debt Snowball &amp; Avalanche Planner at dollarsworld.com/shop.</t>
        </is>
      </c>
    </row>
    <row r="22">
      <c r="B22" s="11" t="inlineStr">
        <is>
          <t>Works in Excel and Google Sheets (File → Import). General information, not financial advice. For personal use; please don't resell or redistribute.</t>
        </is>
      </c>
    </row>
  </sheetData>
  <mergeCells count="2">
    <mergeCell ref="B22:C22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0" customWidth="1" min="4" max="4"/>
    <col width="14" customWidth="1" min="5" max="5"/>
    <col width="14" customWidth="1" min="6" max="6"/>
    <col width="11" customWidth="1" min="7" max="7"/>
    <col width="14" customWidth="1" min="8" max="8"/>
    <col width="9" customWidth="1" min="9" max="9"/>
    <col width="3" customWidth="1" min="10" max="10"/>
  </cols>
  <sheetData>
    <row r="1" ht="30" customHeight="1">
      <c r="A1" s="12" t="inlineStr">
        <is>
          <t>Debt Payoff Plan</t>
        </is>
      </c>
    </row>
    <row r="2">
      <c r="A2" s="2" t="inlineStr">
        <is>
          <t>Fill in the yellow cells. Everything else updates automatically.</t>
        </is>
      </c>
    </row>
    <row r="4">
      <c r="B4" s="6" t="inlineStr">
        <is>
          <t>Extra payment each month</t>
        </is>
      </c>
      <c r="C4" s="13" t="n">
        <v>200</v>
      </c>
      <c r="E4" s="14" t="inlineStr">
        <is>
          <t>Debt-free</t>
        </is>
      </c>
      <c r="G4" s="15">
        <f>IF(SUM(C11:C16)=0,"-",IF(COUNTIF(Schedule!$E$6:$E$125,"&gt;0.005")+1&gt;120,"Over 10 years",EDATE($C$6,COUNTIF(Schedule!$E$6:$E$125,"&gt;0.005")+1-1)))</f>
        <v/>
      </c>
    </row>
    <row r="5">
      <c r="B5" s="6" t="inlineStr">
        <is>
          <t>Method</t>
        </is>
      </c>
      <c r="C5" s="7" t="inlineStr">
        <is>
          <t>Snowball</t>
        </is>
      </c>
      <c r="E5" s="14" t="inlineStr">
        <is>
          <t>Total interest</t>
        </is>
      </c>
      <c r="G5" s="16">
        <f>SUM(Schedule!$D$6:$D$125)</f>
        <v/>
      </c>
    </row>
    <row r="6">
      <c r="B6" s="6" t="inlineStr">
        <is>
          <t>First payment month</t>
        </is>
      </c>
      <c r="C6" s="17" t="n">
        <v>46296</v>
      </c>
      <c r="E6" s="14" t="inlineStr">
        <is>
          <t>Monthly payment</t>
        </is>
      </c>
      <c r="G6" s="16">
        <f>Calc!$F$29</f>
        <v/>
      </c>
    </row>
    <row r="7">
      <c r="E7" s="14" t="inlineStr">
        <is>
          <t>Total debt today</t>
        </is>
      </c>
      <c r="G7" s="16">
        <f>SUM(C11:C16)</f>
        <v/>
      </c>
    </row>
    <row r="10" ht="30" customHeight="1">
      <c r="A10" s="18" t="inlineStr">
        <is>
          <t>#</t>
        </is>
      </c>
      <c r="B10" s="18" t="inlineStr">
        <is>
          <t>Debt name</t>
        </is>
      </c>
      <c r="C10" s="18" t="inlineStr">
        <is>
          <t>Balance</t>
        </is>
      </c>
      <c r="D10" s="18" t="inlineStr">
        <is>
          <t>APR</t>
        </is>
      </c>
      <c r="E10" s="18" t="inlineStr">
        <is>
          <t>Minimum payment</t>
        </is>
      </c>
      <c r="F10" s="18" t="inlineStr">
        <is>
          <t>Paid off</t>
        </is>
      </c>
      <c r="G10" s="18" t="inlineStr">
        <is>
          <t>Months</t>
        </is>
      </c>
      <c r="H10" s="18" t="inlineStr">
        <is>
          <t>Interest paid</t>
        </is>
      </c>
      <c r="I10" s="18" t="inlineStr">
        <is>
          <t>Order</t>
        </is>
      </c>
    </row>
    <row r="11">
      <c r="A11" s="2" t="n">
        <v>1</v>
      </c>
      <c r="B11" s="5" t="inlineStr">
        <is>
          <t>Credit card</t>
        </is>
      </c>
      <c r="C11" s="19" t="n">
        <v>6200</v>
      </c>
      <c r="D11" s="20" t="n">
        <v>0.249</v>
      </c>
      <c r="E11" s="19" t="n">
        <v>185</v>
      </c>
      <c r="F11" s="21">
        <f>IF(Calc!B4=0,"",IF(INDEX(Calc!$G$22:$G$27,Calc!C4)&gt;120,"Over 10 yrs",EDATE($C$6,INDEX(Calc!$G$22:$G$27,Calc!C4)-1)))</f>
        <v/>
      </c>
      <c r="G11" s="22">
        <f>IF(Calc!B4=0,"",IF(INDEX(Calc!$G$22:$G$27,Calc!C4)&gt;120,"-",INDEX(Calc!$G$22:$G$27,Calc!C4)))</f>
        <v/>
      </c>
      <c r="H11" s="23">
        <f>IF(Calc!B4=0,"",INDEX(Calc!$H$22:$H$27,Calc!C4))</f>
        <v/>
      </c>
      <c r="I11" s="22">
        <f>IF(Calc!B4=0,"",Calc!C4)</f>
        <v/>
      </c>
    </row>
    <row r="12">
      <c r="A12" s="2" t="n">
        <v>2</v>
      </c>
      <c r="B12" s="5" t="inlineStr">
        <is>
          <t>Personal loan</t>
        </is>
      </c>
      <c r="C12" s="19" t="n">
        <v>2400</v>
      </c>
      <c r="D12" s="20" t="n">
        <v>0.11</v>
      </c>
      <c r="E12" s="19" t="n">
        <v>80</v>
      </c>
      <c r="F12" s="21">
        <f>IF(Calc!B5=0,"",IF(INDEX(Calc!$G$22:$G$27,Calc!C5)&gt;120,"Over 10 yrs",EDATE($C$6,INDEX(Calc!$G$22:$G$27,Calc!C5)-1)))</f>
        <v/>
      </c>
      <c r="G12" s="22">
        <f>IF(Calc!B5=0,"",IF(INDEX(Calc!$G$22:$G$27,Calc!C5)&gt;120,"-",INDEX(Calc!$G$22:$G$27,Calc!C5)))</f>
        <v/>
      </c>
      <c r="H12" s="23">
        <f>IF(Calc!B5=0,"",INDEX(Calc!$H$22:$H$27,Calc!C5))</f>
        <v/>
      </c>
      <c r="I12" s="22">
        <f>IF(Calc!B5=0,"",Calc!C5)</f>
        <v/>
      </c>
    </row>
    <row r="13">
      <c r="A13" s="2" t="n">
        <v>3</v>
      </c>
      <c r="B13" s="5" t="inlineStr">
        <is>
          <t>Store card</t>
        </is>
      </c>
      <c r="C13" s="19" t="n">
        <v>3100</v>
      </c>
      <c r="D13" s="20" t="n">
        <v>0.299</v>
      </c>
      <c r="E13" s="19" t="n">
        <v>95</v>
      </c>
      <c r="F13" s="21">
        <f>IF(Calc!B6=0,"",IF(INDEX(Calc!$G$22:$G$27,Calc!C6)&gt;120,"Over 10 yrs",EDATE($C$6,INDEX(Calc!$G$22:$G$27,Calc!C6)-1)))</f>
        <v/>
      </c>
      <c r="G13" s="22">
        <f>IF(Calc!B6=0,"",IF(INDEX(Calc!$G$22:$G$27,Calc!C6)&gt;120,"-",INDEX(Calc!$G$22:$G$27,Calc!C6)))</f>
        <v/>
      </c>
      <c r="H13" s="23">
        <f>IF(Calc!B6=0,"",INDEX(Calc!$H$22:$H$27,Calc!C6))</f>
        <v/>
      </c>
      <c r="I13" s="22">
        <f>IF(Calc!B6=0,"",Calc!C6)</f>
        <v/>
      </c>
    </row>
    <row r="14">
      <c r="A14" s="2" t="n">
        <v>4</v>
      </c>
      <c r="B14" s="5" t="inlineStr">
        <is>
          <t>Car loan</t>
        </is>
      </c>
      <c r="C14" s="19" t="n">
        <v>9800</v>
      </c>
      <c r="D14" s="20" t="n">
        <v>0.075</v>
      </c>
      <c r="E14" s="19" t="n">
        <v>265</v>
      </c>
      <c r="F14" s="21">
        <f>IF(Calc!B7=0,"",IF(INDEX(Calc!$G$22:$G$27,Calc!C7)&gt;120,"Over 10 yrs",EDATE($C$6,INDEX(Calc!$G$22:$G$27,Calc!C7)-1)))</f>
        <v/>
      </c>
      <c r="G14" s="22">
        <f>IF(Calc!B7=0,"",IF(INDEX(Calc!$G$22:$G$27,Calc!C7)&gt;120,"-",INDEX(Calc!$G$22:$G$27,Calc!C7)))</f>
        <v/>
      </c>
      <c r="H14" s="23">
        <f>IF(Calc!B7=0,"",INDEX(Calc!$H$22:$H$27,Calc!C7))</f>
        <v/>
      </c>
      <c r="I14" s="22">
        <f>IF(Calc!B7=0,"",Calc!C7)</f>
        <v/>
      </c>
    </row>
    <row r="15">
      <c r="A15" s="2" t="n">
        <v>5</v>
      </c>
      <c r="B15" s="5" t="n"/>
      <c r="C15" s="19" t="n"/>
      <c r="D15" s="20" t="n"/>
      <c r="E15" s="19" t="n"/>
      <c r="F15" s="21">
        <f>IF(Calc!B8=0,"",IF(INDEX(Calc!$G$22:$G$27,Calc!C8)&gt;120,"Over 10 yrs",EDATE($C$6,INDEX(Calc!$G$22:$G$27,Calc!C8)-1)))</f>
        <v/>
      </c>
      <c r="G15" s="22">
        <f>IF(Calc!B8=0,"",IF(INDEX(Calc!$G$22:$G$27,Calc!C8)&gt;120,"-",INDEX(Calc!$G$22:$G$27,Calc!C8)))</f>
        <v/>
      </c>
      <c r="H15" s="23">
        <f>IF(Calc!B8=0,"",INDEX(Calc!$H$22:$H$27,Calc!C8))</f>
        <v/>
      </c>
      <c r="I15" s="22">
        <f>IF(Calc!B8=0,"",Calc!C8)</f>
        <v/>
      </c>
    </row>
    <row r="16">
      <c r="A16" s="2" t="n">
        <v>6</v>
      </c>
      <c r="B16" s="5" t="n"/>
      <c r="C16" s="19" t="n"/>
      <c r="D16" s="20" t="n"/>
      <c r="E16" s="19" t="n"/>
      <c r="F16" s="21">
        <f>IF(Calc!B9=0,"",IF(INDEX(Calc!$G$22:$G$27,Calc!C9)&gt;120,"Over 10 yrs",EDATE($C$6,INDEX(Calc!$G$22:$G$27,Calc!C9)-1)))</f>
        <v/>
      </c>
      <c r="G16" s="22">
        <f>IF(Calc!B9=0,"",IF(INDEX(Calc!$G$22:$G$27,Calc!C9)&gt;120,"-",INDEX(Calc!$G$22:$G$27,Calc!C9)))</f>
        <v/>
      </c>
      <c r="H16" s="23">
        <f>IF(Calc!B9=0,"",INDEX(Calc!$H$22:$H$27,Calc!C9))</f>
        <v/>
      </c>
      <c r="I16" s="22">
        <f>IF(Calc!B9=0,"",Calc!C9)</f>
        <v/>
      </c>
    </row>
    <row r="18">
      <c r="B18" s="11" t="inlineStr">
        <is>
          <t>Red minimum = it doesn't cover the monthly interest, so that debt can't be paid off. Order = which debt your extra money goes to first.</t>
        </is>
      </c>
    </row>
    <row r="20">
      <c r="B20" s="24" t="inlineStr">
        <is>
          <t>Want the avalanche method, up to 15 debts, 30 years and a payoff chart? Get the full Debt Snowball &amp; Avalanche Planner: dollarsworld.com/shop</t>
        </is>
      </c>
    </row>
  </sheetData>
  <mergeCells count="5">
    <mergeCell ref="G4:H4"/>
    <mergeCell ref="G7:H7"/>
    <mergeCell ref="G5:H5"/>
    <mergeCell ref="G6:H6"/>
    <mergeCell ref="A1:H1"/>
  </mergeCells>
  <conditionalFormatting sqref="E11:E16">
    <cfRule type="expression" priority="1" dxfId="0">
      <formula>AND(N(C11)&gt;0,N(E11)&lt;=N(C11)*N(D11)/12)</formula>
    </cfRule>
  </conditionalFormatting>
  <dataValidations count="1">
    <dataValidation sqref="D11:D16" showDropDown="0" showInputMessage="0" showErrorMessage="0" allowBlank="0" error="Enter the APR as a percentage, e.g. 24.9%." type="decimal" operator="between">
      <formula1>0</formula1>
      <formula2>1</formula2>
    </dataValidation>
  </dataValidations>
  <hyperlinks>
    <hyperlink xmlns:r="http://schemas.openxmlformats.org/officeDocument/2006/relationships" ref="B2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K12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3" customWidth="1" min="3" max="3"/>
    <col width="12" customWidth="1" min="4" max="4"/>
    <col width="14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</cols>
  <sheetData>
    <row r="1" ht="30" customHeight="1">
      <c r="A1" s="12" t="inlineStr">
        <is>
          <t>Month-by-month schedule</t>
        </is>
      </c>
    </row>
    <row r="2">
      <c r="A2" s="2" t="inlineStr">
        <is>
          <t>Calculated from the Debts sheet. Payments include your extra amount and rolled-over minimums.</t>
        </is>
      </c>
    </row>
    <row r="4">
      <c r="H4" s="8">
        <f>IF(Calc!C22="","Slot 1 (empty)",Calc!C22)</f>
        <v/>
      </c>
      <c r="M4" s="8">
        <f>IF(Calc!C23="","Slot 2 (empty)",Calc!C23)</f>
        <v/>
      </c>
      <c r="R4" s="8">
        <f>IF(Calc!C24="","Slot 3 (empty)",Calc!C24)</f>
        <v/>
      </c>
      <c r="W4" s="8">
        <f>IF(Calc!C25="","Slot 4 (empty)",Calc!C25)</f>
        <v/>
      </c>
      <c r="AB4" s="8">
        <f>IF(Calc!C26="","Slot 5 (empty)",Calc!C26)</f>
        <v/>
      </c>
      <c r="AG4" s="8">
        <f>IF(Calc!C27="","Slot 6 (empty)",Calc!C27)</f>
        <v/>
      </c>
    </row>
    <row r="5" ht="30" customHeight="1">
      <c r="A5" s="18" t="inlineStr">
        <is>
          <t>Month</t>
        </is>
      </c>
      <c r="B5" s="18" t="inlineStr">
        <is>
          <t>Date</t>
        </is>
      </c>
      <c r="C5" s="18" t="inlineStr">
        <is>
          <t>Total paid</t>
        </is>
      </c>
      <c r="D5" s="18" t="inlineStr">
        <is>
          <t>Interest</t>
        </is>
      </c>
      <c r="E5" s="18" t="inlineStr">
        <is>
          <t>Balance left</t>
        </is>
      </c>
      <c r="F5" s="18" t="inlineStr">
        <is>
          <t>Unused budget</t>
        </is>
      </c>
      <c r="G5" s="18" t="inlineStr">
        <is>
          <t>Minimums due</t>
        </is>
      </c>
      <c r="H5" s="25" t="inlineStr">
        <is>
          <t>Start</t>
        </is>
      </c>
      <c r="I5" s="25" t="inlineStr">
        <is>
          <t>Interest</t>
        </is>
      </c>
      <c r="J5" s="25" t="inlineStr">
        <is>
          <t>Min paid</t>
        </is>
      </c>
      <c r="K5" s="25" t="inlineStr">
        <is>
          <t>Extra</t>
        </is>
      </c>
      <c r="L5" s="25" t="inlineStr">
        <is>
          <t>End balance</t>
        </is>
      </c>
      <c r="M5" s="25" t="inlineStr">
        <is>
          <t>Start</t>
        </is>
      </c>
      <c r="N5" s="25" t="inlineStr">
        <is>
          <t>Interest</t>
        </is>
      </c>
      <c r="O5" s="25" t="inlineStr">
        <is>
          <t>Min paid</t>
        </is>
      </c>
      <c r="P5" s="25" t="inlineStr">
        <is>
          <t>Extra</t>
        </is>
      </c>
      <c r="Q5" s="25" t="inlineStr">
        <is>
          <t>End balance</t>
        </is>
      </c>
      <c r="R5" s="25" t="inlineStr">
        <is>
          <t>Start</t>
        </is>
      </c>
      <c r="S5" s="25" t="inlineStr">
        <is>
          <t>Interest</t>
        </is>
      </c>
      <c r="T5" s="25" t="inlineStr">
        <is>
          <t>Min paid</t>
        </is>
      </c>
      <c r="U5" s="25" t="inlineStr">
        <is>
          <t>Extra</t>
        </is>
      </c>
      <c r="V5" s="25" t="inlineStr">
        <is>
          <t>End balance</t>
        </is>
      </c>
      <c r="W5" s="25" t="inlineStr">
        <is>
          <t>Start</t>
        </is>
      </c>
      <c r="X5" s="25" t="inlineStr">
        <is>
          <t>Interest</t>
        </is>
      </c>
      <c r="Y5" s="25" t="inlineStr">
        <is>
          <t>Min paid</t>
        </is>
      </c>
      <c r="Z5" s="25" t="inlineStr">
        <is>
          <t>Extra</t>
        </is>
      </c>
      <c r="AA5" s="25" t="inlineStr">
        <is>
          <t>End balance</t>
        </is>
      </c>
      <c r="AB5" s="25" t="inlineStr">
        <is>
          <t>Start</t>
        </is>
      </c>
      <c r="AC5" s="25" t="inlineStr">
        <is>
          <t>Interest</t>
        </is>
      </c>
      <c r="AD5" s="25" t="inlineStr">
        <is>
          <t>Min paid</t>
        </is>
      </c>
      <c r="AE5" s="25" t="inlineStr">
        <is>
          <t>Extra</t>
        </is>
      </c>
      <c r="AF5" s="25" t="inlineStr">
        <is>
          <t>End balance</t>
        </is>
      </c>
      <c r="AG5" s="25" t="inlineStr">
        <is>
          <t>Start</t>
        </is>
      </c>
      <c r="AH5" s="25" t="inlineStr">
        <is>
          <t>Interest</t>
        </is>
      </c>
      <c r="AI5" s="25" t="inlineStr">
        <is>
          <t>Min paid</t>
        </is>
      </c>
      <c r="AJ5" s="25" t="inlineStr">
        <is>
          <t>Extra</t>
        </is>
      </c>
      <c r="AK5" s="25" t="inlineStr">
        <is>
          <t>End balance</t>
        </is>
      </c>
    </row>
    <row r="6">
      <c r="A6" t="n">
        <v>1</v>
      </c>
      <c r="B6" s="26">
        <f>EDATE(Debts!$C$6,A6-1)</f>
        <v/>
      </c>
      <c r="C6" s="27">
        <f>SUMIF($H$5:$AK$5,"Min paid",$H6:$AK6)+SUMIF($H$5:$AK$5,"Extra",$H6:$AK6)</f>
        <v/>
      </c>
      <c r="D6" s="27">
        <f>SUMIF($H$5:$AK$5,"Interest",$H6:$AK6)</f>
        <v/>
      </c>
      <c r="E6" s="27">
        <f>SUMIF($H$5:$AK$5,"End balance",$H6:$AK6)</f>
        <v/>
      </c>
      <c r="F6" s="27">
        <f>MAX(0,Calc!$F$29-C6)</f>
        <v/>
      </c>
      <c r="G6" s="27">
        <f>J6+O6+T6+Y6+AD6+AI6</f>
        <v/>
      </c>
      <c r="H6" s="27">
        <f>Calc!$D$22</f>
        <v/>
      </c>
      <c r="I6" s="27">
        <f>H6*Calc!$E$22/12</f>
        <v/>
      </c>
      <c r="J6" s="27">
        <f>MIN(H6+I6,Calc!$F$22)</f>
        <v/>
      </c>
      <c r="K6" s="27">
        <f>MAX(0,MIN(H6+I6-J6,Calc!$F$29-$G6))</f>
        <v/>
      </c>
      <c r="L6" s="27">
        <f>H6+I6-J6-K6</f>
        <v/>
      </c>
      <c r="M6" s="27">
        <f>Calc!$D$23</f>
        <v/>
      </c>
      <c r="N6" s="27">
        <f>M6*Calc!$E$23/12</f>
        <v/>
      </c>
      <c r="O6" s="27">
        <f>MIN(M6+N6,Calc!$F$23)</f>
        <v/>
      </c>
      <c r="P6" s="27">
        <f>MAX(0,MIN(M6+N6-O6,Calc!$F$29-$G6-K6))</f>
        <v/>
      </c>
      <c r="Q6" s="27">
        <f>M6+N6-O6-P6</f>
        <v/>
      </c>
      <c r="R6" s="27">
        <f>Calc!$D$24</f>
        <v/>
      </c>
      <c r="S6" s="27">
        <f>R6*Calc!$E$24/12</f>
        <v/>
      </c>
      <c r="T6" s="27">
        <f>MIN(R6+S6,Calc!$F$24)</f>
        <v/>
      </c>
      <c r="U6" s="27">
        <f>MAX(0,MIN(R6+S6-T6,Calc!$F$29-$G6-K6-P6))</f>
        <v/>
      </c>
      <c r="V6" s="27">
        <f>R6+S6-T6-U6</f>
        <v/>
      </c>
      <c r="W6" s="27">
        <f>Calc!$D$25</f>
        <v/>
      </c>
      <c r="X6" s="27">
        <f>W6*Calc!$E$25/12</f>
        <v/>
      </c>
      <c r="Y6" s="27">
        <f>MIN(W6+X6,Calc!$F$25)</f>
        <v/>
      </c>
      <c r="Z6" s="27">
        <f>MAX(0,MIN(W6+X6-Y6,Calc!$F$29-$G6-K6-P6-U6))</f>
        <v/>
      </c>
      <c r="AA6" s="27">
        <f>W6+X6-Y6-Z6</f>
        <v/>
      </c>
      <c r="AB6" s="27">
        <f>Calc!$D$26</f>
        <v/>
      </c>
      <c r="AC6" s="27">
        <f>AB6*Calc!$E$26/12</f>
        <v/>
      </c>
      <c r="AD6" s="27">
        <f>MIN(AB6+AC6,Calc!$F$26)</f>
        <v/>
      </c>
      <c r="AE6" s="27">
        <f>MAX(0,MIN(AB6+AC6-AD6,Calc!$F$29-$G6-K6-P6-U6-Z6))</f>
        <v/>
      </c>
      <c r="AF6" s="27">
        <f>AB6+AC6-AD6-AE6</f>
        <v/>
      </c>
      <c r="AG6" s="27">
        <f>Calc!$D$27</f>
        <v/>
      </c>
      <c r="AH6" s="27">
        <f>AG6*Calc!$E$27/12</f>
        <v/>
      </c>
      <c r="AI6" s="27">
        <f>MIN(AG6+AH6,Calc!$F$27)</f>
        <v/>
      </c>
      <c r="AJ6" s="27">
        <f>MAX(0,MIN(AG6+AH6-AI6,Calc!$F$29-$G6-K6-P6-U6-Z6-AE6))</f>
        <v/>
      </c>
      <c r="AK6" s="27">
        <f>AG6+AH6-AI6-AJ6</f>
        <v/>
      </c>
    </row>
    <row r="7">
      <c r="A7" t="n">
        <v>2</v>
      </c>
      <c r="B7" s="26">
        <f>EDATE(Debts!$C$6,A7-1)</f>
        <v/>
      </c>
      <c r="C7" s="27">
        <f>SUMIF($H$5:$AK$5,"Min paid",$H7:$AK7)+SUMIF($H$5:$AK$5,"Extra",$H7:$AK7)</f>
        <v/>
      </c>
      <c r="D7" s="27">
        <f>SUMIF($H$5:$AK$5,"Interest",$H7:$AK7)</f>
        <v/>
      </c>
      <c r="E7" s="27">
        <f>SUMIF($H$5:$AK$5,"End balance",$H7:$AK7)</f>
        <v/>
      </c>
      <c r="F7" s="27">
        <f>MAX(0,Calc!$F$29-C7)</f>
        <v/>
      </c>
      <c r="G7" s="27">
        <f>J7+O7+T7+Y7+AD7+AI7</f>
        <v/>
      </c>
      <c r="H7" s="27">
        <f>MAX(0,L6)</f>
        <v/>
      </c>
      <c r="I7" s="27">
        <f>H7*Calc!$E$22/12</f>
        <v/>
      </c>
      <c r="J7" s="27">
        <f>MIN(H7+I7,Calc!$F$22)</f>
        <v/>
      </c>
      <c r="K7" s="27">
        <f>MAX(0,MIN(H7+I7-J7,Calc!$F$29-$G7))</f>
        <v/>
      </c>
      <c r="L7" s="27">
        <f>H7+I7-J7-K7</f>
        <v/>
      </c>
      <c r="M7" s="27">
        <f>MAX(0,Q6)</f>
        <v/>
      </c>
      <c r="N7" s="27">
        <f>M7*Calc!$E$23/12</f>
        <v/>
      </c>
      <c r="O7" s="27">
        <f>MIN(M7+N7,Calc!$F$23)</f>
        <v/>
      </c>
      <c r="P7" s="27">
        <f>MAX(0,MIN(M7+N7-O7,Calc!$F$29-$G7-K7))</f>
        <v/>
      </c>
      <c r="Q7" s="27">
        <f>M7+N7-O7-P7</f>
        <v/>
      </c>
      <c r="R7" s="27">
        <f>MAX(0,V6)</f>
        <v/>
      </c>
      <c r="S7" s="27">
        <f>R7*Calc!$E$24/12</f>
        <v/>
      </c>
      <c r="T7" s="27">
        <f>MIN(R7+S7,Calc!$F$24)</f>
        <v/>
      </c>
      <c r="U7" s="27">
        <f>MAX(0,MIN(R7+S7-T7,Calc!$F$29-$G7-K7-P7))</f>
        <v/>
      </c>
      <c r="V7" s="27">
        <f>R7+S7-T7-U7</f>
        <v/>
      </c>
      <c r="W7" s="27">
        <f>MAX(0,AA6)</f>
        <v/>
      </c>
      <c r="X7" s="27">
        <f>W7*Calc!$E$25/12</f>
        <v/>
      </c>
      <c r="Y7" s="27">
        <f>MIN(W7+X7,Calc!$F$25)</f>
        <v/>
      </c>
      <c r="Z7" s="27">
        <f>MAX(0,MIN(W7+X7-Y7,Calc!$F$29-$G7-K7-P7-U7))</f>
        <v/>
      </c>
      <c r="AA7" s="27">
        <f>W7+X7-Y7-Z7</f>
        <v/>
      </c>
      <c r="AB7" s="27">
        <f>MAX(0,AF6)</f>
        <v/>
      </c>
      <c r="AC7" s="27">
        <f>AB7*Calc!$E$26/12</f>
        <v/>
      </c>
      <c r="AD7" s="27">
        <f>MIN(AB7+AC7,Calc!$F$26)</f>
        <v/>
      </c>
      <c r="AE7" s="27">
        <f>MAX(0,MIN(AB7+AC7-AD7,Calc!$F$29-$G7-K7-P7-U7-Z7))</f>
        <v/>
      </c>
      <c r="AF7" s="27">
        <f>AB7+AC7-AD7-AE7</f>
        <v/>
      </c>
      <c r="AG7" s="27">
        <f>MAX(0,AK6)</f>
        <v/>
      </c>
      <c r="AH7" s="27">
        <f>AG7*Calc!$E$27/12</f>
        <v/>
      </c>
      <c r="AI7" s="27">
        <f>MIN(AG7+AH7,Calc!$F$27)</f>
        <v/>
      </c>
      <c r="AJ7" s="27">
        <f>MAX(0,MIN(AG7+AH7-AI7,Calc!$F$29-$G7-K7-P7-U7-Z7-AE7))</f>
        <v/>
      </c>
      <c r="AK7" s="27">
        <f>AG7+AH7-AI7-AJ7</f>
        <v/>
      </c>
    </row>
    <row r="8">
      <c r="A8" t="n">
        <v>3</v>
      </c>
      <c r="B8" s="26">
        <f>EDATE(Debts!$C$6,A8-1)</f>
        <v/>
      </c>
      <c r="C8" s="27">
        <f>SUMIF($H$5:$AK$5,"Min paid",$H8:$AK8)+SUMIF($H$5:$AK$5,"Extra",$H8:$AK8)</f>
        <v/>
      </c>
      <c r="D8" s="27">
        <f>SUMIF($H$5:$AK$5,"Interest",$H8:$AK8)</f>
        <v/>
      </c>
      <c r="E8" s="27">
        <f>SUMIF($H$5:$AK$5,"End balance",$H8:$AK8)</f>
        <v/>
      </c>
      <c r="F8" s="27">
        <f>MAX(0,Calc!$F$29-C8)</f>
        <v/>
      </c>
      <c r="G8" s="27">
        <f>J8+O8+T8+Y8+AD8+AI8</f>
        <v/>
      </c>
      <c r="H8" s="27">
        <f>MAX(0,L7)</f>
        <v/>
      </c>
      <c r="I8" s="27">
        <f>H8*Calc!$E$22/12</f>
        <v/>
      </c>
      <c r="J8" s="27">
        <f>MIN(H8+I8,Calc!$F$22)</f>
        <v/>
      </c>
      <c r="K8" s="27">
        <f>MAX(0,MIN(H8+I8-J8,Calc!$F$29-$G8))</f>
        <v/>
      </c>
      <c r="L8" s="27">
        <f>H8+I8-J8-K8</f>
        <v/>
      </c>
      <c r="M8" s="27">
        <f>MAX(0,Q7)</f>
        <v/>
      </c>
      <c r="N8" s="27">
        <f>M8*Calc!$E$23/12</f>
        <v/>
      </c>
      <c r="O8" s="27">
        <f>MIN(M8+N8,Calc!$F$23)</f>
        <v/>
      </c>
      <c r="P8" s="27">
        <f>MAX(0,MIN(M8+N8-O8,Calc!$F$29-$G8-K8))</f>
        <v/>
      </c>
      <c r="Q8" s="27">
        <f>M8+N8-O8-P8</f>
        <v/>
      </c>
      <c r="R8" s="27">
        <f>MAX(0,V7)</f>
        <v/>
      </c>
      <c r="S8" s="27">
        <f>R8*Calc!$E$24/12</f>
        <v/>
      </c>
      <c r="T8" s="27">
        <f>MIN(R8+S8,Calc!$F$24)</f>
        <v/>
      </c>
      <c r="U8" s="27">
        <f>MAX(0,MIN(R8+S8-T8,Calc!$F$29-$G8-K8-P8))</f>
        <v/>
      </c>
      <c r="V8" s="27">
        <f>R8+S8-T8-U8</f>
        <v/>
      </c>
      <c r="W8" s="27">
        <f>MAX(0,AA7)</f>
        <v/>
      </c>
      <c r="X8" s="27">
        <f>W8*Calc!$E$25/12</f>
        <v/>
      </c>
      <c r="Y8" s="27">
        <f>MIN(W8+X8,Calc!$F$25)</f>
        <v/>
      </c>
      <c r="Z8" s="27">
        <f>MAX(0,MIN(W8+X8-Y8,Calc!$F$29-$G8-K8-P8-U8))</f>
        <v/>
      </c>
      <c r="AA8" s="27">
        <f>W8+X8-Y8-Z8</f>
        <v/>
      </c>
      <c r="AB8" s="27">
        <f>MAX(0,AF7)</f>
        <v/>
      </c>
      <c r="AC8" s="27">
        <f>AB8*Calc!$E$26/12</f>
        <v/>
      </c>
      <c r="AD8" s="27">
        <f>MIN(AB8+AC8,Calc!$F$26)</f>
        <v/>
      </c>
      <c r="AE8" s="27">
        <f>MAX(0,MIN(AB8+AC8-AD8,Calc!$F$29-$G8-K8-P8-U8-Z8))</f>
        <v/>
      </c>
      <c r="AF8" s="27">
        <f>AB8+AC8-AD8-AE8</f>
        <v/>
      </c>
      <c r="AG8" s="27">
        <f>MAX(0,AK7)</f>
        <v/>
      </c>
      <c r="AH8" s="27">
        <f>AG8*Calc!$E$27/12</f>
        <v/>
      </c>
      <c r="AI8" s="27">
        <f>MIN(AG8+AH8,Calc!$F$27)</f>
        <v/>
      </c>
      <c r="AJ8" s="27">
        <f>MAX(0,MIN(AG8+AH8-AI8,Calc!$F$29-$G8-K8-P8-U8-Z8-AE8))</f>
        <v/>
      </c>
      <c r="AK8" s="27">
        <f>AG8+AH8-AI8-AJ8</f>
        <v/>
      </c>
    </row>
    <row r="9">
      <c r="A9" t="n">
        <v>4</v>
      </c>
      <c r="B9" s="26">
        <f>EDATE(Debts!$C$6,A9-1)</f>
        <v/>
      </c>
      <c r="C9" s="27">
        <f>SUMIF($H$5:$AK$5,"Min paid",$H9:$AK9)+SUMIF($H$5:$AK$5,"Extra",$H9:$AK9)</f>
        <v/>
      </c>
      <c r="D9" s="27">
        <f>SUMIF($H$5:$AK$5,"Interest",$H9:$AK9)</f>
        <v/>
      </c>
      <c r="E9" s="27">
        <f>SUMIF($H$5:$AK$5,"End balance",$H9:$AK9)</f>
        <v/>
      </c>
      <c r="F9" s="27">
        <f>MAX(0,Calc!$F$29-C9)</f>
        <v/>
      </c>
      <c r="G9" s="27">
        <f>J9+O9+T9+Y9+AD9+AI9</f>
        <v/>
      </c>
      <c r="H9" s="27">
        <f>MAX(0,L8)</f>
        <v/>
      </c>
      <c r="I9" s="27">
        <f>H9*Calc!$E$22/12</f>
        <v/>
      </c>
      <c r="J9" s="27">
        <f>MIN(H9+I9,Calc!$F$22)</f>
        <v/>
      </c>
      <c r="K9" s="27">
        <f>MAX(0,MIN(H9+I9-J9,Calc!$F$29-$G9))</f>
        <v/>
      </c>
      <c r="L9" s="27">
        <f>H9+I9-J9-K9</f>
        <v/>
      </c>
      <c r="M9" s="27">
        <f>MAX(0,Q8)</f>
        <v/>
      </c>
      <c r="N9" s="27">
        <f>M9*Calc!$E$23/12</f>
        <v/>
      </c>
      <c r="O9" s="27">
        <f>MIN(M9+N9,Calc!$F$23)</f>
        <v/>
      </c>
      <c r="P9" s="27">
        <f>MAX(0,MIN(M9+N9-O9,Calc!$F$29-$G9-K9))</f>
        <v/>
      </c>
      <c r="Q9" s="27">
        <f>M9+N9-O9-P9</f>
        <v/>
      </c>
      <c r="R9" s="27">
        <f>MAX(0,V8)</f>
        <v/>
      </c>
      <c r="S9" s="27">
        <f>R9*Calc!$E$24/12</f>
        <v/>
      </c>
      <c r="T9" s="27">
        <f>MIN(R9+S9,Calc!$F$24)</f>
        <v/>
      </c>
      <c r="U9" s="27">
        <f>MAX(0,MIN(R9+S9-T9,Calc!$F$29-$G9-K9-P9))</f>
        <v/>
      </c>
      <c r="V9" s="27">
        <f>R9+S9-T9-U9</f>
        <v/>
      </c>
      <c r="W9" s="27">
        <f>MAX(0,AA8)</f>
        <v/>
      </c>
      <c r="X9" s="27">
        <f>W9*Calc!$E$25/12</f>
        <v/>
      </c>
      <c r="Y9" s="27">
        <f>MIN(W9+X9,Calc!$F$25)</f>
        <v/>
      </c>
      <c r="Z9" s="27">
        <f>MAX(0,MIN(W9+X9-Y9,Calc!$F$29-$G9-K9-P9-U9))</f>
        <v/>
      </c>
      <c r="AA9" s="27">
        <f>W9+X9-Y9-Z9</f>
        <v/>
      </c>
      <c r="AB9" s="27">
        <f>MAX(0,AF8)</f>
        <v/>
      </c>
      <c r="AC9" s="27">
        <f>AB9*Calc!$E$26/12</f>
        <v/>
      </c>
      <c r="AD9" s="27">
        <f>MIN(AB9+AC9,Calc!$F$26)</f>
        <v/>
      </c>
      <c r="AE9" s="27">
        <f>MAX(0,MIN(AB9+AC9-AD9,Calc!$F$29-$G9-K9-P9-U9-Z9))</f>
        <v/>
      </c>
      <c r="AF9" s="27">
        <f>AB9+AC9-AD9-AE9</f>
        <v/>
      </c>
      <c r="AG9" s="27">
        <f>MAX(0,AK8)</f>
        <v/>
      </c>
      <c r="AH9" s="27">
        <f>AG9*Calc!$E$27/12</f>
        <v/>
      </c>
      <c r="AI9" s="27">
        <f>MIN(AG9+AH9,Calc!$F$27)</f>
        <v/>
      </c>
      <c r="AJ9" s="27">
        <f>MAX(0,MIN(AG9+AH9-AI9,Calc!$F$29-$G9-K9-P9-U9-Z9-AE9))</f>
        <v/>
      </c>
      <c r="AK9" s="27">
        <f>AG9+AH9-AI9-AJ9</f>
        <v/>
      </c>
    </row>
    <row r="10">
      <c r="A10" t="n">
        <v>5</v>
      </c>
      <c r="B10" s="26">
        <f>EDATE(Debts!$C$6,A10-1)</f>
        <v/>
      </c>
      <c r="C10" s="27">
        <f>SUMIF($H$5:$AK$5,"Min paid",$H10:$AK10)+SUMIF($H$5:$AK$5,"Extra",$H10:$AK10)</f>
        <v/>
      </c>
      <c r="D10" s="27">
        <f>SUMIF($H$5:$AK$5,"Interest",$H10:$AK10)</f>
        <v/>
      </c>
      <c r="E10" s="27">
        <f>SUMIF($H$5:$AK$5,"End balance",$H10:$AK10)</f>
        <v/>
      </c>
      <c r="F10" s="27">
        <f>MAX(0,Calc!$F$29-C10)</f>
        <v/>
      </c>
      <c r="G10" s="27">
        <f>J10+O10+T10+Y10+AD10+AI10</f>
        <v/>
      </c>
      <c r="H10" s="27">
        <f>MAX(0,L9)</f>
        <v/>
      </c>
      <c r="I10" s="27">
        <f>H10*Calc!$E$22/12</f>
        <v/>
      </c>
      <c r="J10" s="27">
        <f>MIN(H10+I10,Calc!$F$22)</f>
        <v/>
      </c>
      <c r="K10" s="27">
        <f>MAX(0,MIN(H10+I10-J10,Calc!$F$29-$G10))</f>
        <v/>
      </c>
      <c r="L10" s="27">
        <f>H10+I10-J10-K10</f>
        <v/>
      </c>
      <c r="M10" s="27">
        <f>MAX(0,Q9)</f>
        <v/>
      </c>
      <c r="N10" s="27">
        <f>M10*Calc!$E$23/12</f>
        <v/>
      </c>
      <c r="O10" s="27">
        <f>MIN(M10+N10,Calc!$F$23)</f>
        <v/>
      </c>
      <c r="P10" s="27">
        <f>MAX(0,MIN(M10+N10-O10,Calc!$F$29-$G10-K10))</f>
        <v/>
      </c>
      <c r="Q10" s="27">
        <f>M10+N10-O10-P10</f>
        <v/>
      </c>
      <c r="R10" s="27">
        <f>MAX(0,V9)</f>
        <v/>
      </c>
      <c r="S10" s="27">
        <f>R10*Calc!$E$24/12</f>
        <v/>
      </c>
      <c r="T10" s="27">
        <f>MIN(R10+S10,Calc!$F$24)</f>
        <v/>
      </c>
      <c r="U10" s="27">
        <f>MAX(0,MIN(R10+S10-T10,Calc!$F$29-$G10-K10-P10))</f>
        <v/>
      </c>
      <c r="V10" s="27">
        <f>R10+S10-T10-U10</f>
        <v/>
      </c>
      <c r="W10" s="27">
        <f>MAX(0,AA9)</f>
        <v/>
      </c>
      <c r="X10" s="27">
        <f>W10*Calc!$E$25/12</f>
        <v/>
      </c>
      <c r="Y10" s="27">
        <f>MIN(W10+X10,Calc!$F$25)</f>
        <v/>
      </c>
      <c r="Z10" s="27">
        <f>MAX(0,MIN(W10+X10-Y10,Calc!$F$29-$G10-K10-P10-U10))</f>
        <v/>
      </c>
      <c r="AA10" s="27">
        <f>W10+X10-Y10-Z10</f>
        <v/>
      </c>
      <c r="AB10" s="27">
        <f>MAX(0,AF9)</f>
        <v/>
      </c>
      <c r="AC10" s="27">
        <f>AB10*Calc!$E$26/12</f>
        <v/>
      </c>
      <c r="AD10" s="27">
        <f>MIN(AB10+AC10,Calc!$F$26)</f>
        <v/>
      </c>
      <c r="AE10" s="27">
        <f>MAX(0,MIN(AB10+AC10-AD10,Calc!$F$29-$G10-K10-P10-U10-Z10))</f>
        <v/>
      </c>
      <c r="AF10" s="27">
        <f>AB10+AC10-AD10-AE10</f>
        <v/>
      </c>
      <c r="AG10" s="27">
        <f>MAX(0,AK9)</f>
        <v/>
      </c>
      <c r="AH10" s="27">
        <f>AG10*Calc!$E$27/12</f>
        <v/>
      </c>
      <c r="AI10" s="27">
        <f>MIN(AG10+AH10,Calc!$F$27)</f>
        <v/>
      </c>
      <c r="AJ10" s="27">
        <f>MAX(0,MIN(AG10+AH10-AI10,Calc!$F$29-$G10-K10-P10-U10-Z10-AE10))</f>
        <v/>
      </c>
      <c r="AK10" s="27">
        <f>AG10+AH10-AI10-AJ10</f>
        <v/>
      </c>
    </row>
    <row r="11">
      <c r="A11" t="n">
        <v>6</v>
      </c>
      <c r="B11" s="26">
        <f>EDATE(Debts!$C$6,A11-1)</f>
        <v/>
      </c>
      <c r="C11" s="27">
        <f>SUMIF($H$5:$AK$5,"Min paid",$H11:$AK11)+SUMIF($H$5:$AK$5,"Extra",$H11:$AK11)</f>
        <v/>
      </c>
      <c r="D11" s="27">
        <f>SUMIF($H$5:$AK$5,"Interest",$H11:$AK11)</f>
        <v/>
      </c>
      <c r="E11" s="27">
        <f>SUMIF($H$5:$AK$5,"End balance",$H11:$AK11)</f>
        <v/>
      </c>
      <c r="F11" s="27">
        <f>MAX(0,Calc!$F$29-C11)</f>
        <v/>
      </c>
      <c r="G11" s="27">
        <f>J11+O11+T11+Y11+AD11+AI11</f>
        <v/>
      </c>
      <c r="H11" s="27">
        <f>MAX(0,L10)</f>
        <v/>
      </c>
      <c r="I11" s="27">
        <f>H11*Calc!$E$22/12</f>
        <v/>
      </c>
      <c r="J11" s="27">
        <f>MIN(H11+I11,Calc!$F$22)</f>
        <v/>
      </c>
      <c r="K11" s="27">
        <f>MAX(0,MIN(H11+I11-J11,Calc!$F$29-$G11))</f>
        <v/>
      </c>
      <c r="L11" s="27">
        <f>H11+I11-J11-K11</f>
        <v/>
      </c>
      <c r="M11" s="27">
        <f>MAX(0,Q10)</f>
        <v/>
      </c>
      <c r="N11" s="27">
        <f>M11*Calc!$E$23/12</f>
        <v/>
      </c>
      <c r="O11" s="27">
        <f>MIN(M11+N11,Calc!$F$23)</f>
        <v/>
      </c>
      <c r="P11" s="27">
        <f>MAX(0,MIN(M11+N11-O11,Calc!$F$29-$G11-K11))</f>
        <v/>
      </c>
      <c r="Q11" s="27">
        <f>M11+N11-O11-P11</f>
        <v/>
      </c>
      <c r="R11" s="27">
        <f>MAX(0,V10)</f>
        <v/>
      </c>
      <c r="S11" s="27">
        <f>R11*Calc!$E$24/12</f>
        <v/>
      </c>
      <c r="T11" s="27">
        <f>MIN(R11+S11,Calc!$F$24)</f>
        <v/>
      </c>
      <c r="U11" s="27">
        <f>MAX(0,MIN(R11+S11-T11,Calc!$F$29-$G11-K11-P11))</f>
        <v/>
      </c>
      <c r="V11" s="27">
        <f>R11+S11-T11-U11</f>
        <v/>
      </c>
      <c r="W11" s="27">
        <f>MAX(0,AA10)</f>
        <v/>
      </c>
      <c r="X11" s="27">
        <f>W11*Calc!$E$25/12</f>
        <v/>
      </c>
      <c r="Y11" s="27">
        <f>MIN(W11+X11,Calc!$F$25)</f>
        <v/>
      </c>
      <c r="Z11" s="27">
        <f>MAX(0,MIN(W11+X11-Y11,Calc!$F$29-$G11-K11-P11-U11))</f>
        <v/>
      </c>
      <c r="AA11" s="27">
        <f>W11+X11-Y11-Z11</f>
        <v/>
      </c>
      <c r="AB11" s="27">
        <f>MAX(0,AF10)</f>
        <v/>
      </c>
      <c r="AC11" s="27">
        <f>AB11*Calc!$E$26/12</f>
        <v/>
      </c>
      <c r="AD11" s="27">
        <f>MIN(AB11+AC11,Calc!$F$26)</f>
        <v/>
      </c>
      <c r="AE11" s="27">
        <f>MAX(0,MIN(AB11+AC11-AD11,Calc!$F$29-$G11-K11-P11-U11-Z11))</f>
        <v/>
      </c>
      <c r="AF11" s="27">
        <f>AB11+AC11-AD11-AE11</f>
        <v/>
      </c>
      <c r="AG11" s="27">
        <f>MAX(0,AK10)</f>
        <v/>
      </c>
      <c r="AH11" s="27">
        <f>AG11*Calc!$E$27/12</f>
        <v/>
      </c>
      <c r="AI11" s="27">
        <f>MIN(AG11+AH11,Calc!$F$27)</f>
        <v/>
      </c>
      <c r="AJ11" s="27">
        <f>MAX(0,MIN(AG11+AH11-AI11,Calc!$F$29-$G11-K11-P11-U11-Z11-AE11))</f>
        <v/>
      </c>
      <c r="AK11" s="27">
        <f>AG11+AH11-AI11-AJ11</f>
        <v/>
      </c>
    </row>
    <row r="12">
      <c r="A12" t="n">
        <v>7</v>
      </c>
      <c r="B12" s="26">
        <f>EDATE(Debts!$C$6,A12-1)</f>
        <v/>
      </c>
      <c r="C12" s="27">
        <f>SUMIF($H$5:$AK$5,"Min paid",$H12:$AK12)+SUMIF($H$5:$AK$5,"Extra",$H12:$AK12)</f>
        <v/>
      </c>
      <c r="D12" s="27">
        <f>SUMIF($H$5:$AK$5,"Interest",$H12:$AK12)</f>
        <v/>
      </c>
      <c r="E12" s="27">
        <f>SUMIF($H$5:$AK$5,"End balance",$H12:$AK12)</f>
        <v/>
      </c>
      <c r="F12" s="27">
        <f>MAX(0,Calc!$F$29-C12)</f>
        <v/>
      </c>
      <c r="G12" s="27">
        <f>J12+O12+T12+Y12+AD12+AI12</f>
        <v/>
      </c>
      <c r="H12" s="27">
        <f>MAX(0,L11)</f>
        <v/>
      </c>
      <c r="I12" s="27">
        <f>H12*Calc!$E$22/12</f>
        <v/>
      </c>
      <c r="J12" s="27">
        <f>MIN(H12+I12,Calc!$F$22)</f>
        <v/>
      </c>
      <c r="K12" s="27">
        <f>MAX(0,MIN(H12+I12-J12,Calc!$F$29-$G12))</f>
        <v/>
      </c>
      <c r="L12" s="27">
        <f>H12+I12-J12-K12</f>
        <v/>
      </c>
      <c r="M12" s="27">
        <f>MAX(0,Q11)</f>
        <v/>
      </c>
      <c r="N12" s="27">
        <f>M12*Calc!$E$23/12</f>
        <v/>
      </c>
      <c r="O12" s="27">
        <f>MIN(M12+N12,Calc!$F$23)</f>
        <v/>
      </c>
      <c r="P12" s="27">
        <f>MAX(0,MIN(M12+N12-O12,Calc!$F$29-$G12-K12))</f>
        <v/>
      </c>
      <c r="Q12" s="27">
        <f>M12+N12-O12-P12</f>
        <v/>
      </c>
      <c r="R12" s="27">
        <f>MAX(0,V11)</f>
        <v/>
      </c>
      <c r="S12" s="27">
        <f>R12*Calc!$E$24/12</f>
        <v/>
      </c>
      <c r="T12" s="27">
        <f>MIN(R12+S12,Calc!$F$24)</f>
        <v/>
      </c>
      <c r="U12" s="27">
        <f>MAX(0,MIN(R12+S12-T12,Calc!$F$29-$G12-K12-P12))</f>
        <v/>
      </c>
      <c r="V12" s="27">
        <f>R12+S12-T12-U12</f>
        <v/>
      </c>
      <c r="W12" s="27">
        <f>MAX(0,AA11)</f>
        <v/>
      </c>
      <c r="X12" s="27">
        <f>W12*Calc!$E$25/12</f>
        <v/>
      </c>
      <c r="Y12" s="27">
        <f>MIN(W12+X12,Calc!$F$25)</f>
        <v/>
      </c>
      <c r="Z12" s="27">
        <f>MAX(0,MIN(W12+X12-Y12,Calc!$F$29-$G12-K12-P12-U12))</f>
        <v/>
      </c>
      <c r="AA12" s="27">
        <f>W12+X12-Y12-Z12</f>
        <v/>
      </c>
      <c r="AB12" s="27">
        <f>MAX(0,AF11)</f>
        <v/>
      </c>
      <c r="AC12" s="27">
        <f>AB12*Calc!$E$26/12</f>
        <v/>
      </c>
      <c r="AD12" s="27">
        <f>MIN(AB12+AC12,Calc!$F$26)</f>
        <v/>
      </c>
      <c r="AE12" s="27">
        <f>MAX(0,MIN(AB12+AC12-AD12,Calc!$F$29-$G12-K12-P12-U12-Z12))</f>
        <v/>
      </c>
      <c r="AF12" s="27">
        <f>AB12+AC12-AD12-AE12</f>
        <v/>
      </c>
      <c r="AG12" s="27">
        <f>MAX(0,AK11)</f>
        <v/>
      </c>
      <c r="AH12" s="27">
        <f>AG12*Calc!$E$27/12</f>
        <v/>
      </c>
      <c r="AI12" s="27">
        <f>MIN(AG12+AH12,Calc!$F$27)</f>
        <v/>
      </c>
      <c r="AJ12" s="27">
        <f>MAX(0,MIN(AG12+AH12-AI12,Calc!$F$29-$G12-K12-P12-U12-Z12-AE12))</f>
        <v/>
      </c>
      <c r="AK12" s="27">
        <f>AG12+AH12-AI12-AJ12</f>
        <v/>
      </c>
    </row>
    <row r="13">
      <c r="A13" t="n">
        <v>8</v>
      </c>
      <c r="B13" s="26">
        <f>EDATE(Debts!$C$6,A13-1)</f>
        <v/>
      </c>
      <c r="C13" s="27">
        <f>SUMIF($H$5:$AK$5,"Min paid",$H13:$AK13)+SUMIF($H$5:$AK$5,"Extra",$H13:$AK13)</f>
        <v/>
      </c>
      <c r="D13" s="27">
        <f>SUMIF($H$5:$AK$5,"Interest",$H13:$AK13)</f>
        <v/>
      </c>
      <c r="E13" s="27">
        <f>SUMIF($H$5:$AK$5,"End balance",$H13:$AK13)</f>
        <v/>
      </c>
      <c r="F13" s="27">
        <f>MAX(0,Calc!$F$29-C13)</f>
        <v/>
      </c>
      <c r="G13" s="27">
        <f>J13+O13+T13+Y13+AD13+AI13</f>
        <v/>
      </c>
      <c r="H13" s="27">
        <f>MAX(0,L12)</f>
        <v/>
      </c>
      <c r="I13" s="27">
        <f>H13*Calc!$E$22/12</f>
        <v/>
      </c>
      <c r="J13" s="27">
        <f>MIN(H13+I13,Calc!$F$22)</f>
        <v/>
      </c>
      <c r="K13" s="27">
        <f>MAX(0,MIN(H13+I13-J13,Calc!$F$29-$G13))</f>
        <v/>
      </c>
      <c r="L13" s="27">
        <f>H13+I13-J13-K13</f>
        <v/>
      </c>
      <c r="M13" s="27">
        <f>MAX(0,Q12)</f>
        <v/>
      </c>
      <c r="N13" s="27">
        <f>M13*Calc!$E$23/12</f>
        <v/>
      </c>
      <c r="O13" s="27">
        <f>MIN(M13+N13,Calc!$F$23)</f>
        <v/>
      </c>
      <c r="P13" s="27">
        <f>MAX(0,MIN(M13+N13-O13,Calc!$F$29-$G13-K13))</f>
        <v/>
      </c>
      <c r="Q13" s="27">
        <f>M13+N13-O13-P13</f>
        <v/>
      </c>
      <c r="R13" s="27">
        <f>MAX(0,V12)</f>
        <v/>
      </c>
      <c r="S13" s="27">
        <f>R13*Calc!$E$24/12</f>
        <v/>
      </c>
      <c r="T13" s="27">
        <f>MIN(R13+S13,Calc!$F$24)</f>
        <v/>
      </c>
      <c r="U13" s="27">
        <f>MAX(0,MIN(R13+S13-T13,Calc!$F$29-$G13-K13-P13))</f>
        <v/>
      </c>
      <c r="V13" s="27">
        <f>R13+S13-T13-U13</f>
        <v/>
      </c>
      <c r="W13" s="27">
        <f>MAX(0,AA12)</f>
        <v/>
      </c>
      <c r="X13" s="27">
        <f>W13*Calc!$E$25/12</f>
        <v/>
      </c>
      <c r="Y13" s="27">
        <f>MIN(W13+X13,Calc!$F$25)</f>
        <v/>
      </c>
      <c r="Z13" s="27">
        <f>MAX(0,MIN(W13+X13-Y13,Calc!$F$29-$G13-K13-P13-U13))</f>
        <v/>
      </c>
      <c r="AA13" s="27">
        <f>W13+X13-Y13-Z13</f>
        <v/>
      </c>
      <c r="AB13" s="27">
        <f>MAX(0,AF12)</f>
        <v/>
      </c>
      <c r="AC13" s="27">
        <f>AB13*Calc!$E$26/12</f>
        <v/>
      </c>
      <c r="AD13" s="27">
        <f>MIN(AB13+AC13,Calc!$F$26)</f>
        <v/>
      </c>
      <c r="AE13" s="27">
        <f>MAX(0,MIN(AB13+AC13-AD13,Calc!$F$29-$G13-K13-P13-U13-Z13))</f>
        <v/>
      </c>
      <c r="AF13" s="27">
        <f>AB13+AC13-AD13-AE13</f>
        <v/>
      </c>
      <c r="AG13" s="27">
        <f>MAX(0,AK12)</f>
        <v/>
      </c>
      <c r="AH13" s="27">
        <f>AG13*Calc!$E$27/12</f>
        <v/>
      </c>
      <c r="AI13" s="27">
        <f>MIN(AG13+AH13,Calc!$F$27)</f>
        <v/>
      </c>
      <c r="AJ13" s="27">
        <f>MAX(0,MIN(AG13+AH13-AI13,Calc!$F$29-$G13-K13-P13-U13-Z13-AE13))</f>
        <v/>
      </c>
      <c r="AK13" s="27">
        <f>AG13+AH13-AI13-AJ13</f>
        <v/>
      </c>
    </row>
    <row r="14">
      <c r="A14" t="n">
        <v>9</v>
      </c>
      <c r="B14" s="26">
        <f>EDATE(Debts!$C$6,A14-1)</f>
        <v/>
      </c>
      <c r="C14" s="27">
        <f>SUMIF($H$5:$AK$5,"Min paid",$H14:$AK14)+SUMIF($H$5:$AK$5,"Extra",$H14:$AK14)</f>
        <v/>
      </c>
      <c r="D14" s="27">
        <f>SUMIF($H$5:$AK$5,"Interest",$H14:$AK14)</f>
        <v/>
      </c>
      <c r="E14" s="27">
        <f>SUMIF($H$5:$AK$5,"End balance",$H14:$AK14)</f>
        <v/>
      </c>
      <c r="F14" s="27">
        <f>MAX(0,Calc!$F$29-C14)</f>
        <v/>
      </c>
      <c r="G14" s="27">
        <f>J14+O14+T14+Y14+AD14+AI14</f>
        <v/>
      </c>
      <c r="H14" s="27">
        <f>MAX(0,L13)</f>
        <v/>
      </c>
      <c r="I14" s="27">
        <f>H14*Calc!$E$22/12</f>
        <v/>
      </c>
      <c r="J14" s="27">
        <f>MIN(H14+I14,Calc!$F$22)</f>
        <v/>
      </c>
      <c r="K14" s="27">
        <f>MAX(0,MIN(H14+I14-J14,Calc!$F$29-$G14))</f>
        <v/>
      </c>
      <c r="L14" s="27">
        <f>H14+I14-J14-K14</f>
        <v/>
      </c>
      <c r="M14" s="27">
        <f>MAX(0,Q13)</f>
        <v/>
      </c>
      <c r="N14" s="27">
        <f>M14*Calc!$E$23/12</f>
        <v/>
      </c>
      <c r="O14" s="27">
        <f>MIN(M14+N14,Calc!$F$23)</f>
        <v/>
      </c>
      <c r="P14" s="27">
        <f>MAX(0,MIN(M14+N14-O14,Calc!$F$29-$G14-K14))</f>
        <v/>
      </c>
      <c r="Q14" s="27">
        <f>M14+N14-O14-P14</f>
        <v/>
      </c>
      <c r="R14" s="27">
        <f>MAX(0,V13)</f>
        <v/>
      </c>
      <c r="S14" s="27">
        <f>R14*Calc!$E$24/12</f>
        <v/>
      </c>
      <c r="T14" s="27">
        <f>MIN(R14+S14,Calc!$F$24)</f>
        <v/>
      </c>
      <c r="U14" s="27">
        <f>MAX(0,MIN(R14+S14-T14,Calc!$F$29-$G14-K14-P14))</f>
        <v/>
      </c>
      <c r="V14" s="27">
        <f>R14+S14-T14-U14</f>
        <v/>
      </c>
      <c r="W14" s="27">
        <f>MAX(0,AA13)</f>
        <v/>
      </c>
      <c r="X14" s="27">
        <f>W14*Calc!$E$25/12</f>
        <v/>
      </c>
      <c r="Y14" s="27">
        <f>MIN(W14+X14,Calc!$F$25)</f>
        <v/>
      </c>
      <c r="Z14" s="27">
        <f>MAX(0,MIN(W14+X14-Y14,Calc!$F$29-$G14-K14-P14-U14))</f>
        <v/>
      </c>
      <c r="AA14" s="27">
        <f>W14+X14-Y14-Z14</f>
        <v/>
      </c>
      <c r="AB14" s="27">
        <f>MAX(0,AF13)</f>
        <v/>
      </c>
      <c r="AC14" s="27">
        <f>AB14*Calc!$E$26/12</f>
        <v/>
      </c>
      <c r="AD14" s="27">
        <f>MIN(AB14+AC14,Calc!$F$26)</f>
        <v/>
      </c>
      <c r="AE14" s="27">
        <f>MAX(0,MIN(AB14+AC14-AD14,Calc!$F$29-$G14-K14-P14-U14-Z14))</f>
        <v/>
      </c>
      <c r="AF14" s="27">
        <f>AB14+AC14-AD14-AE14</f>
        <v/>
      </c>
      <c r="AG14" s="27">
        <f>MAX(0,AK13)</f>
        <v/>
      </c>
      <c r="AH14" s="27">
        <f>AG14*Calc!$E$27/12</f>
        <v/>
      </c>
      <c r="AI14" s="27">
        <f>MIN(AG14+AH14,Calc!$F$27)</f>
        <v/>
      </c>
      <c r="AJ14" s="27">
        <f>MAX(0,MIN(AG14+AH14-AI14,Calc!$F$29-$G14-K14-P14-U14-Z14-AE14))</f>
        <v/>
      </c>
      <c r="AK14" s="27">
        <f>AG14+AH14-AI14-AJ14</f>
        <v/>
      </c>
    </row>
    <row r="15">
      <c r="A15" t="n">
        <v>10</v>
      </c>
      <c r="B15" s="26">
        <f>EDATE(Debts!$C$6,A15-1)</f>
        <v/>
      </c>
      <c r="C15" s="27">
        <f>SUMIF($H$5:$AK$5,"Min paid",$H15:$AK15)+SUMIF($H$5:$AK$5,"Extra",$H15:$AK15)</f>
        <v/>
      </c>
      <c r="D15" s="27">
        <f>SUMIF($H$5:$AK$5,"Interest",$H15:$AK15)</f>
        <v/>
      </c>
      <c r="E15" s="27">
        <f>SUMIF($H$5:$AK$5,"End balance",$H15:$AK15)</f>
        <v/>
      </c>
      <c r="F15" s="27">
        <f>MAX(0,Calc!$F$29-C15)</f>
        <v/>
      </c>
      <c r="G15" s="27">
        <f>J15+O15+T15+Y15+AD15+AI15</f>
        <v/>
      </c>
      <c r="H15" s="27">
        <f>MAX(0,L14)</f>
        <v/>
      </c>
      <c r="I15" s="27">
        <f>H15*Calc!$E$22/12</f>
        <v/>
      </c>
      <c r="J15" s="27">
        <f>MIN(H15+I15,Calc!$F$22)</f>
        <v/>
      </c>
      <c r="K15" s="27">
        <f>MAX(0,MIN(H15+I15-J15,Calc!$F$29-$G15))</f>
        <v/>
      </c>
      <c r="L15" s="27">
        <f>H15+I15-J15-K15</f>
        <v/>
      </c>
      <c r="M15" s="27">
        <f>MAX(0,Q14)</f>
        <v/>
      </c>
      <c r="N15" s="27">
        <f>M15*Calc!$E$23/12</f>
        <v/>
      </c>
      <c r="O15" s="27">
        <f>MIN(M15+N15,Calc!$F$23)</f>
        <v/>
      </c>
      <c r="P15" s="27">
        <f>MAX(0,MIN(M15+N15-O15,Calc!$F$29-$G15-K15))</f>
        <v/>
      </c>
      <c r="Q15" s="27">
        <f>M15+N15-O15-P15</f>
        <v/>
      </c>
      <c r="R15" s="27">
        <f>MAX(0,V14)</f>
        <v/>
      </c>
      <c r="S15" s="27">
        <f>R15*Calc!$E$24/12</f>
        <v/>
      </c>
      <c r="T15" s="27">
        <f>MIN(R15+S15,Calc!$F$24)</f>
        <v/>
      </c>
      <c r="U15" s="27">
        <f>MAX(0,MIN(R15+S15-T15,Calc!$F$29-$G15-K15-P15))</f>
        <v/>
      </c>
      <c r="V15" s="27">
        <f>R15+S15-T15-U15</f>
        <v/>
      </c>
      <c r="W15" s="27">
        <f>MAX(0,AA14)</f>
        <v/>
      </c>
      <c r="X15" s="27">
        <f>W15*Calc!$E$25/12</f>
        <v/>
      </c>
      <c r="Y15" s="27">
        <f>MIN(W15+X15,Calc!$F$25)</f>
        <v/>
      </c>
      <c r="Z15" s="27">
        <f>MAX(0,MIN(W15+X15-Y15,Calc!$F$29-$G15-K15-P15-U15))</f>
        <v/>
      </c>
      <c r="AA15" s="27">
        <f>W15+X15-Y15-Z15</f>
        <v/>
      </c>
      <c r="AB15" s="27">
        <f>MAX(0,AF14)</f>
        <v/>
      </c>
      <c r="AC15" s="27">
        <f>AB15*Calc!$E$26/12</f>
        <v/>
      </c>
      <c r="AD15" s="27">
        <f>MIN(AB15+AC15,Calc!$F$26)</f>
        <v/>
      </c>
      <c r="AE15" s="27">
        <f>MAX(0,MIN(AB15+AC15-AD15,Calc!$F$29-$G15-K15-P15-U15-Z15))</f>
        <v/>
      </c>
      <c r="AF15" s="27">
        <f>AB15+AC15-AD15-AE15</f>
        <v/>
      </c>
      <c r="AG15" s="27">
        <f>MAX(0,AK14)</f>
        <v/>
      </c>
      <c r="AH15" s="27">
        <f>AG15*Calc!$E$27/12</f>
        <v/>
      </c>
      <c r="AI15" s="27">
        <f>MIN(AG15+AH15,Calc!$F$27)</f>
        <v/>
      </c>
      <c r="AJ15" s="27">
        <f>MAX(0,MIN(AG15+AH15-AI15,Calc!$F$29-$G15-K15-P15-U15-Z15-AE15))</f>
        <v/>
      </c>
      <c r="AK15" s="27">
        <f>AG15+AH15-AI15-AJ15</f>
        <v/>
      </c>
    </row>
    <row r="16">
      <c r="A16" t="n">
        <v>11</v>
      </c>
      <c r="B16" s="26">
        <f>EDATE(Debts!$C$6,A16-1)</f>
        <v/>
      </c>
      <c r="C16" s="27">
        <f>SUMIF($H$5:$AK$5,"Min paid",$H16:$AK16)+SUMIF($H$5:$AK$5,"Extra",$H16:$AK16)</f>
        <v/>
      </c>
      <c r="D16" s="27">
        <f>SUMIF($H$5:$AK$5,"Interest",$H16:$AK16)</f>
        <v/>
      </c>
      <c r="E16" s="27">
        <f>SUMIF($H$5:$AK$5,"End balance",$H16:$AK16)</f>
        <v/>
      </c>
      <c r="F16" s="27">
        <f>MAX(0,Calc!$F$29-C16)</f>
        <v/>
      </c>
      <c r="G16" s="27">
        <f>J16+O16+T16+Y16+AD16+AI16</f>
        <v/>
      </c>
      <c r="H16" s="27">
        <f>MAX(0,L15)</f>
        <v/>
      </c>
      <c r="I16" s="27">
        <f>H16*Calc!$E$22/12</f>
        <v/>
      </c>
      <c r="J16" s="27">
        <f>MIN(H16+I16,Calc!$F$22)</f>
        <v/>
      </c>
      <c r="K16" s="27">
        <f>MAX(0,MIN(H16+I16-J16,Calc!$F$29-$G16))</f>
        <v/>
      </c>
      <c r="L16" s="27">
        <f>H16+I16-J16-K16</f>
        <v/>
      </c>
      <c r="M16" s="27">
        <f>MAX(0,Q15)</f>
        <v/>
      </c>
      <c r="N16" s="27">
        <f>M16*Calc!$E$23/12</f>
        <v/>
      </c>
      <c r="O16" s="27">
        <f>MIN(M16+N16,Calc!$F$23)</f>
        <v/>
      </c>
      <c r="P16" s="27">
        <f>MAX(0,MIN(M16+N16-O16,Calc!$F$29-$G16-K16))</f>
        <v/>
      </c>
      <c r="Q16" s="27">
        <f>M16+N16-O16-P16</f>
        <v/>
      </c>
      <c r="R16" s="27">
        <f>MAX(0,V15)</f>
        <v/>
      </c>
      <c r="S16" s="27">
        <f>R16*Calc!$E$24/12</f>
        <v/>
      </c>
      <c r="T16" s="27">
        <f>MIN(R16+S16,Calc!$F$24)</f>
        <v/>
      </c>
      <c r="U16" s="27">
        <f>MAX(0,MIN(R16+S16-T16,Calc!$F$29-$G16-K16-P16))</f>
        <v/>
      </c>
      <c r="V16" s="27">
        <f>R16+S16-T16-U16</f>
        <v/>
      </c>
      <c r="W16" s="27">
        <f>MAX(0,AA15)</f>
        <v/>
      </c>
      <c r="X16" s="27">
        <f>W16*Calc!$E$25/12</f>
        <v/>
      </c>
      <c r="Y16" s="27">
        <f>MIN(W16+X16,Calc!$F$25)</f>
        <v/>
      </c>
      <c r="Z16" s="27">
        <f>MAX(0,MIN(W16+X16-Y16,Calc!$F$29-$G16-K16-P16-U16))</f>
        <v/>
      </c>
      <c r="AA16" s="27">
        <f>W16+X16-Y16-Z16</f>
        <v/>
      </c>
      <c r="AB16" s="27">
        <f>MAX(0,AF15)</f>
        <v/>
      </c>
      <c r="AC16" s="27">
        <f>AB16*Calc!$E$26/12</f>
        <v/>
      </c>
      <c r="AD16" s="27">
        <f>MIN(AB16+AC16,Calc!$F$26)</f>
        <v/>
      </c>
      <c r="AE16" s="27">
        <f>MAX(0,MIN(AB16+AC16-AD16,Calc!$F$29-$G16-K16-P16-U16-Z16))</f>
        <v/>
      </c>
      <c r="AF16" s="27">
        <f>AB16+AC16-AD16-AE16</f>
        <v/>
      </c>
      <c r="AG16" s="27">
        <f>MAX(0,AK15)</f>
        <v/>
      </c>
      <c r="AH16" s="27">
        <f>AG16*Calc!$E$27/12</f>
        <v/>
      </c>
      <c r="AI16" s="27">
        <f>MIN(AG16+AH16,Calc!$F$27)</f>
        <v/>
      </c>
      <c r="AJ16" s="27">
        <f>MAX(0,MIN(AG16+AH16-AI16,Calc!$F$29-$G16-K16-P16-U16-Z16-AE16))</f>
        <v/>
      </c>
      <c r="AK16" s="27">
        <f>AG16+AH16-AI16-AJ16</f>
        <v/>
      </c>
    </row>
    <row r="17">
      <c r="A17" t="n">
        <v>12</v>
      </c>
      <c r="B17" s="26">
        <f>EDATE(Debts!$C$6,A17-1)</f>
        <v/>
      </c>
      <c r="C17" s="27">
        <f>SUMIF($H$5:$AK$5,"Min paid",$H17:$AK17)+SUMIF($H$5:$AK$5,"Extra",$H17:$AK17)</f>
        <v/>
      </c>
      <c r="D17" s="27">
        <f>SUMIF($H$5:$AK$5,"Interest",$H17:$AK17)</f>
        <v/>
      </c>
      <c r="E17" s="27">
        <f>SUMIF($H$5:$AK$5,"End balance",$H17:$AK17)</f>
        <v/>
      </c>
      <c r="F17" s="27">
        <f>MAX(0,Calc!$F$29-C17)</f>
        <v/>
      </c>
      <c r="G17" s="27">
        <f>J17+O17+T17+Y17+AD17+AI17</f>
        <v/>
      </c>
      <c r="H17" s="27">
        <f>MAX(0,L16)</f>
        <v/>
      </c>
      <c r="I17" s="27">
        <f>H17*Calc!$E$22/12</f>
        <v/>
      </c>
      <c r="J17" s="27">
        <f>MIN(H17+I17,Calc!$F$22)</f>
        <v/>
      </c>
      <c r="K17" s="27">
        <f>MAX(0,MIN(H17+I17-J17,Calc!$F$29-$G17))</f>
        <v/>
      </c>
      <c r="L17" s="27">
        <f>H17+I17-J17-K17</f>
        <v/>
      </c>
      <c r="M17" s="27">
        <f>MAX(0,Q16)</f>
        <v/>
      </c>
      <c r="N17" s="27">
        <f>M17*Calc!$E$23/12</f>
        <v/>
      </c>
      <c r="O17" s="27">
        <f>MIN(M17+N17,Calc!$F$23)</f>
        <v/>
      </c>
      <c r="P17" s="27">
        <f>MAX(0,MIN(M17+N17-O17,Calc!$F$29-$G17-K17))</f>
        <v/>
      </c>
      <c r="Q17" s="27">
        <f>M17+N17-O17-P17</f>
        <v/>
      </c>
      <c r="R17" s="27">
        <f>MAX(0,V16)</f>
        <v/>
      </c>
      <c r="S17" s="27">
        <f>R17*Calc!$E$24/12</f>
        <v/>
      </c>
      <c r="T17" s="27">
        <f>MIN(R17+S17,Calc!$F$24)</f>
        <v/>
      </c>
      <c r="U17" s="27">
        <f>MAX(0,MIN(R17+S17-T17,Calc!$F$29-$G17-K17-P17))</f>
        <v/>
      </c>
      <c r="V17" s="27">
        <f>R17+S17-T17-U17</f>
        <v/>
      </c>
      <c r="W17" s="27">
        <f>MAX(0,AA16)</f>
        <v/>
      </c>
      <c r="X17" s="27">
        <f>W17*Calc!$E$25/12</f>
        <v/>
      </c>
      <c r="Y17" s="27">
        <f>MIN(W17+X17,Calc!$F$25)</f>
        <v/>
      </c>
      <c r="Z17" s="27">
        <f>MAX(0,MIN(W17+X17-Y17,Calc!$F$29-$G17-K17-P17-U17))</f>
        <v/>
      </c>
      <c r="AA17" s="27">
        <f>W17+X17-Y17-Z17</f>
        <v/>
      </c>
      <c r="AB17" s="27">
        <f>MAX(0,AF16)</f>
        <v/>
      </c>
      <c r="AC17" s="27">
        <f>AB17*Calc!$E$26/12</f>
        <v/>
      </c>
      <c r="AD17" s="27">
        <f>MIN(AB17+AC17,Calc!$F$26)</f>
        <v/>
      </c>
      <c r="AE17" s="27">
        <f>MAX(0,MIN(AB17+AC17-AD17,Calc!$F$29-$G17-K17-P17-U17-Z17))</f>
        <v/>
      </c>
      <c r="AF17" s="27">
        <f>AB17+AC17-AD17-AE17</f>
        <v/>
      </c>
      <c r="AG17" s="27">
        <f>MAX(0,AK16)</f>
        <v/>
      </c>
      <c r="AH17" s="27">
        <f>AG17*Calc!$E$27/12</f>
        <v/>
      </c>
      <c r="AI17" s="27">
        <f>MIN(AG17+AH17,Calc!$F$27)</f>
        <v/>
      </c>
      <c r="AJ17" s="27">
        <f>MAX(0,MIN(AG17+AH17-AI17,Calc!$F$29-$G17-K17-P17-U17-Z17-AE17))</f>
        <v/>
      </c>
      <c r="AK17" s="27">
        <f>AG17+AH17-AI17-AJ17</f>
        <v/>
      </c>
    </row>
    <row r="18">
      <c r="A18" t="n">
        <v>13</v>
      </c>
      <c r="B18" s="26">
        <f>EDATE(Debts!$C$6,A18-1)</f>
        <v/>
      </c>
      <c r="C18" s="27">
        <f>SUMIF($H$5:$AK$5,"Min paid",$H18:$AK18)+SUMIF($H$5:$AK$5,"Extra",$H18:$AK18)</f>
        <v/>
      </c>
      <c r="D18" s="27">
        <f>SUMIF($H$5:$AK$5,"Interest",$H18:$AK18)</f>
        <v/>
      </c>
      <c r="E18" s="27">
        <f>SUMIF($H$5:$AK$5,"End balance",$H18:$AK18)</f>
        <v/>
      </c>
      <c r="F18" s="27">
        <f>MAX(0,Calc!$F$29-C18)</f>
        <v/>
      </c>
      <c r="G18" s="27">
        <f>J18+O18+T18+Y18+AD18+AI18</f>
        <v/>
      </c>
      <c r="H18" s="27">
        <f>MAX(0,L17)</f>
        <v/>
      </c>
      <c r="I18" s="27">
        <f>H18*Calc!$E$22/12</f>
        <v/>
      </c>
      <c r="J18" s="27">
        <f>MIN(H18+I18,Calc!$F$22)</f>
        <v/>
      </c>
      <c r="K18" s="27">
        <f>MAX(0,MIN(H18+I18-J18,Calc!$F$29-$G18))</f>
        <v/>
      </c>
      <c r="L18" s="27">
        <f>H18+I18-J18-K18</f>
        <v/>
      </c>
      <c r="M18" s="27">
        <f>MAX(0,Q17)</f>
        <v/>
      </c>
      <c r="N18" s="27">
        <f>M18*Calc!$E$23/12</f>
        <v/>
      </c>
      <c r="O18" s="27">
        <f>MIN(M18+N18,Calc!$F$23)</f>
        <v/>
      </c>
      <c r="P18" s="27">
        <f>MAX(0,MIN(M18+N18-O18,Calc!$F$29-$G18-K18))</f>
        <v/>
      </c>
      <c r="Q18" s="27">
        <f>M18+N18-O18-P18</f>
        <v/>
      </c>
      <c r="R18" s="27">
        <f>MAX(0,V17)</f>
        <v/>
      </c>
      <c r="S18" s="27">
        <f>R18*Calc!$E$24/12</f>
        <v/>
      </c>
      <c r="T18" s="27">
        <f>MIN(R18+S18,Calc!$F$24)</f>
        <v/>
      </c>
      <c r="U18" s="27">
        <f>MAX(0,MIN(R18+S18-T18,Calc!$F$29-$G18-K18-P18))</f>
        <v/>
      </c>
      <c r="V18" s="27">
        <f>R18+S18-T18-U18</f>
        <v/>
      </c>
      <c r="W18" s="27">
        <f>MAX(0,AA17)</f>
        <v/>
      </c>
      <c r="X18" s="27">
        <f>W18*Calc!$E$25/12</f>
        <v/>
      </c>
      <c r="Y18" s="27">
        <f>MIN(W18+X18,Calc!$F$25)</f>
        <v/>
      </c>
      <c r="Z18" s="27">
        <f>MAX(0,MIN(W18+X18-Y18,Calc!$F$29-$G18-K18-P18-U18))</f>
        <v/>
      </c>
      <c r="AA18" s="27">
        <f>W18+X18-Y18-Z18</f>
        <v/>
      </c>
      <c r="AB18" s="27">
        <f>MAX(0,AF17)</f>
        <v/>
      </c>
      <c r="AC18" s="27">
        <f>AB18*Calc!$E$26/12</f>
        <v/>
      </c>
      <c r="AD18" s="27">
        <f>MIN(AB18+AC18,Calc!$F$26)</f>
        <v/>
      </c>
      <c r="AE18" s="27">
        <f>MAX(0,MIN(AB18+AC18-AD18,Calc!$F$29-$G18-K18-P18-U18-Z18))</f>
        <v/>
      </c>
      <c r="AF18" s="27">
        <f>AB18+AC18-AD18-AE18</f>
        <v/>
      </c>
      <c r="AG18" s="27">
        <f>MAX(0,AK17)</f>
        <v/>
      </c>
      <c r="AH18" s="27">
        <f>AG18*Calc!$E$27/12</f>
        <v/>
      </c>
      <c r="AI18" s="27">
        <f>MIN(AG18+AH18,Calc!$F$27)</f>
        <v/>
      </c>
      <c r="AJ18" s="27">
        <f>MAX(0,MIN(AG18+AH18-AI18,Calc!$F$29-$G18-K18-P18-U18-Z18-AE18))</f>
        <v/>
      </c>
      <c r="AK18" s="27">
        <f>AG18+AH18-AI18-AJ18</f>
        <v/>
      </c>
    </row>
    <row r="19">
      <c r="A19" t="n">
        <v>14</v>
      </c>
      <c r="B19" s="26">
        <f>EDATE(Debts!$C$6,A19-1)</f>
        <v/>
      </c>
      <c r="C19" s="27">
        <f>SUMIF($H$5:$AK$5,"Min paid",$H19:$AK19)+SUMIF($H$5:$AK$5,"Extra",$H19:$AK19)</f>
        <v/>
      </c>
      <c r="D19" s="27">
        <f>SUMIF($H$5:$AK$5,"Interest",$H19:$AK19)</f>
        <v/>
      </c>
      <c r="E19" s="27">
        <f>SUMIF($H$5:$AK$5,"End balance",$H19:$AK19)</f>
        <v/>
      </c>
      <c r="F19" s="27">
        <f>MAX(0,Calc!$F$29-C19)</f>
        <v/>
      </c>
      <c r="G19" s="27">
        <f>J19+O19+T19+Y19+AD19+AI19</f>
        <v/>
      </c>
      <c r="H19" s="27">
        <f>MAX(0,L18)</f>
        <v/>
      </c>
      <c r="I19" s="27">
        <f>H19*Calc!$E$22/12</f>
        <v/>
      </c>
      <c r="J19" s="27">
        <f>MIN(H19+I19,Calc!$F$22)</f>
        <v/>
      </c>
      <c r="K19" s="27">
        <f>MAX(0,MIN(H19+I19-J19,Calc!$F$29-$G19))</f>
        <v/>
      </c>
      <c r="L19" s="27">
        <f>H19+I19-J19-K19</f>
        <v/>
      </c>
      <c r="M19" s="27">
        <f>MAX(0,Q18)</f>
        <v/>
      </c>
      <c r="N19" s="27">
        <f>M19*Calc!$E$23/12</f>
        <v/>
      </c>
      <c r="O19" s="27">
        <f>MIN(M19+N19,Calc!$F$23)</f>
        <v/>
      </c>
      <c r="P19" s="27">
        <f>MAX(0,MIN(M19+N19-O19,Calc!$F$29-$G19-K19))</f>
        <v/>
      </c>
      <c r="Q19" s="27">
        <f>M19+N19-O19-P19</f>
        <v/>
      </c>
      <c r="R19" s="27">
        <f>MAX(0,V18)</f>
        <v/>
      </c>
      <c r="S19" s="27">
        <f>R19*Calc!$E$24/12</f>
        <v/>
      </c>
      <c r="T19" s="27">
        <f>MIN(R19+S19,Calc!$F$24)</f>
        <v/>
      </c>
      <c r="U19" s="27">
        <f>MAX(0,MIN(R19+S19-T19,Calc!$F$29-$G19-K19-P19))</f>
        <v/>
      </c>
      <c r="V19" s="27">
        <f>R19+S19-T19-U19</f>
        <v/>
      </c>
      <c r="W19" s="27">
        <f>MAX(0,AA18)</f>
        <v/>
      </c>
      <c r="X19" s="27">
        <f>W19*Calc!$E$25/12</f>
        <v/>
      </c>
      <c r="Y19" s="27">
        <f>MIN(W19+X19,Calc!$F$25)</f>
        <v/>
      </c>
      <c r="Z19" s="27">
        <f>MAX(0,MIN(W19+X19-Y19,Calc!$F$29-$G19-K19-P19-U19))</f>
        <v/>
      </c>
      <c r="AA19" s="27">
        <f>W19+X19-Y19-Z19</f>
        <v/>
      </c>
      <c r="AB19" s="27">
        <f>MAX(0,AF18)</f>
        <v/>
      </c>
      <c r="AC19" s="27">
        <f>AB19*Calc!$E$26/12</f>
        <v/>
      </c>
      <c r="AD19" s="27">
        <f>MIN(AB19+AC19,Calc!$F$26)</f>
        <v/>
      </c>
      <c r="AE19" s="27">
        <f>MAX(0,MIN(AB19+AC19-AD19,Calc!$F$29-$G19-K19-P19-U19-Z19))</f>
        <v/>
      </c>
      <c r="AF19" s="27">
        <f>AB19+AC19-AD19-AE19</f>
        <v/>
      </c>
      <c r="AG19" s="27">
        <f>MAX(0,AK18)</f>
        <v/>
      </c>
      <c r="AH19" s="27">
        <f>AG19*Calc!$E$27/12</f>
        <v/>
      </c>
      <c r="AI19" s="27">
        <f>MIN(AG19+AH19,Calc!$F$27)</f>
        <v/>
      </c>
      <c r="AJ19" s="27">
        <f>MAX(0,MIN(AG19+AH19-AI19,Calc!$F$29-$G19-K19-P19-U19-Z19-AE19))</f>
        <v/>
      </c>
      <c r="AK19" s="27">
        <f>AG19+AH19-AI19-AJ19</f>
        <v/>
      </c>
    </row>
    <row r="20">
      <c r="A20" t="n">
        <v>15</v>
      </c>
      <c r="B20" s="26">
        <f>EDATE(Debts!$C$6,A20-1)</f>
        <v/>
      </c>
      <c r="C20" s="27">
        <f>SUMIF($H$5:$AK$5,"Min paid",$H20:$AK20)+SUMIF($H$5:$AK$5,"Extra",$H20:$AK20)</f>
        <v/>
      </c>
      <c r="D20" s="27">
        <f>SUMIF($H$5:$AK$5,"Interest",$H20:$AK20)</f>
        <v/>
      </c>
      <c r="E20" s="27">
        <f>SUMIF($H$5:$AK$5,"End balance",$H20:$AK20)</f>
        <v/>
      </c>
      <c r="F20" s="27">
        <f>MAX(0,Calc!$F$29-C20)</f>
        <v/>
      </c>
      <c r="G20" s="27">
        <f>J20+O20+T20+Y20+AD20+AI20</f>
        <v/>
      </c>
      <c r="H20" s="27">
        <f>MAX(0,L19)</f>
        <v/>
      </c>
      <c r="I20" s="27">
        <f>H20*Calc!$E$22/12</f>
        <v/>
      </c>
      <c r="J20" s="27">
        <f>MIN(H20+I20,Calc!$F$22)</f>
        <v/>
      </c>
      <c r="K20" s="27">
        <f>MAX(0,MIN(H20+I20-J20,Calc!$F$29-$G20))</f>
        <v/>
      </c>
      <c r="L20" s="27">
        <f>H20+I20-J20-K20</f>
        <v/>
      </c>
      <c r="M20" s="27">
        <f>MAX(0,Q19)</f>
        <v/>
      </c>
      <c r="N20" s="27">
        <f>M20*Calc!$E$23/12</f>
        <v/>
      </c>
      <c r="O20" s="27">
        <f>MIN(M20+N20,Calc!$F$23)</f>
        <v/>
      </c>
      <c r="P20" s="27">
        <f>MAX(0,MIN(M20+N20-O20,Calc!$F$29-$G20-K20))</f>
        <v/>
      </c>
      <c r="Q20" s="27">
        <f>M20+N20-O20-P20</f>
        <v/>
      </c>
      <c r="R20" s="27">
        <f>MAX(0,V19)</f>
        <v/>
      </c>
      <c r="S20" s="27">
        <f>R20*Calc!$E$24/12</f>
        <v/>
      </c>
      <c r="T20" s="27">
        <f>MIN(R20+S20,Calc!$F$24)</f>
        <v/>
      </c>
      <c r="U20" s="27">
        <f>MAX(0,MIN(R20+S20-T20,Calc!$F$29-$G20-K20-P20))</f>
        <v/>
      </c>
      <c r="V20" s="27">
        <f>R20+S20-T20-U20</f>
        <v/>
      </c>
      <c r="W20" s="27">
        <f>MAX(0,AA19)</f>
        <v/>
      </c>
      <c r="X20" s="27">
        <f>W20*Calc!$E$25/12</f>
        <v/>
      </c>
      <c r="Y20" s="27">
        <f>MIN(W20+X20,Calc!$F$25)</f>
        <v/>
      </c>
      <c r="Z20" s="27">
        <f>MAX(0,MIN(W20+X20-Y20,Calc!$F$29-$G20-K20-P20-U20))</f>
        <v/>
      </c>
      <c r="AA20" s="27">
        <f>W20+X20-Y20-Z20</f>
        <v/>
      </c>
      <c r="AB20" s="27">
        <f>MAX(0,AF19)</f>
        <v/>
      </c>
      <c r="AC20" s="27">
        <f>AB20*Calc!$E$26/12</f>
        <v/>
      </c>
      <c r="AD20" s="27">
        <f>MIN(AB20+AC20,Calc!$F$26)</f>
        <v/>
      </c>
      <c r="AE20" s="27">
        <f>MAX(0,MIN(AB20+AC20-AD20,Calc!$F$29-$G20-K20-P20-U20-Z20))</f>
        <v/>
      </c>
      <c r="AF20" s="27">
        <f>AB20+AC20-AD20-AE20</f>
        <v/>
      </c>
      <c r="AG20" s="27">
        <f>MAX(0,AK19)</f>
        <v/>
      </c>
      <c r="AH20" s="27">
        <f>AG20*Calc!$E$27/12</f>
        <v/>
      </c>
      <c r="AI20" s="27">
        <f>MIN(AG20+AH20,Calc!$F$27)</f>
        <v/>
      </c>
      <c r="AJ20" s="27">
        <f>MAX(0,MIN(AG20+AH20-AI20,Calc!$F$29-$G20-K20-P20-U20-Z20-AE20))</f>
        <v/>
      </c>
      <c r="AK20" s="27">
        <f>AG20+AH20-AI20-AJ20</f>
        <v/>
      </c>
    </row>
    <row r="21">
      <c r="A21" t="n">
        <v>16</v>
      </c>
      <c r="B21" s="26">
        <f>EDATE(Debts!$C$6,A21-1)</f>
        <v/>
      </c>
      <c r="C21" s="27">
        <f>SUMIF($H$5:$AK$5,"Min paid",$H21:$AK21)+SUMIF($H$5:$AK$5,"Extra",$H21:$AK21)</f>
        <v/>
      </c>
      <c r="D21" s="27">
        <f>SUMIF($H$5:$AK$5,"Interest",$H21:$AK21)</f>
        <v/>
      </c>
      <c r="E21" s="27">
        <f>SUMIF($H$5:$AK$5,"End balance",$H21:$AK21)</f>
        <v/>
      </c>
      <c r="F21" s="27">
        <f>MAX(0,Calc!$F$29-C21)</f>
        <v/>
      </c>
      <c r="G21" s="27">
        <f>J21+O21+T21+Y21+AD21+AI21</f>
        <v/>
      </c>
      <c r="H21" s="27">
        <f>MAX(0,L20)</f>
        <v/>
      </c>
      <c r="I21" s="27">
        <f>H21*Calc!$E$22/12</f>
        <v/>
      </c>
      <c r="J21" s="27">
        <f>MIN(H21+I21,Calc!$F$22)</f>
        <v/>
      </c>
      <c r="K21" s="27">
        <f>MAX(0,MIN(H21+I21-J21,Calc!$F$29-$G21))</f>
        <v/>
      </c>
      <c r="L21" s="27">
        <f>H21+I21-J21-K21</f>
        <v/>
      </c>
      <c r="M21" s="27">
        <f>MAX(0,Q20)</f>
        <v/>
      </c>
      <c r="N21" s="27">
        <f>M21*Calc!$E$23/12</f>
        <v/>
      </c>
      <c r="O21" s="27">
        <f>MIN(M21+N21,Calc!$F$23)</f>
        <v/>
      </c>
      <c r="P21" s="27">
        <f>MAX(0,MIN(M21+N21-O21,Calc!$F$29-$G21-K21))</f>
        <v/>
      </c>
      <c r="Q21" s="27">
        <f>M21+N21-O21-P21</f>
        <v/>
      </c>
      <c r="R21" s="27">
        <f>MAX(0,V20)</f>
        <v/>
      </c>
      <c r="S21" s="27">
        <f>R21*Calc!$E$24/12</f>
        <v/>
      </c>
      <c r="T21" s="27">
        <f>MIN(R21+S21,Calc!$F$24)</f>
        <v/>
      </c>
      <c r="U21" s="27">
        <f>MAX(0,MIN(R21+S21-T21,Calc!$F$29-$G21-K21-P21))</f>
        <v/>
      </c>
      <c r="V21" s="27">
        <f>R21+S21-T21-U21</f>
        <v/>
      </c>
      <c r="W21" s="27">
        <f>MAX(0,AA20)</f>
        <v/>
      </c>
      <c r="X21" s="27">
        <f>W21*Calc!$E$25/12</f>
        <v/>
      </c>
      <c r="Y21" s="27">
        <f>MIN(W21+X21,Calc!$F$25)</f>
        <v/>
      </c>
      <c r="Z21" s="27">
        <f>MAX(0,MIN(W21+X21-Y21,Calc!$F$29-$G21-K21-P21-U21))</f>
        <v/>
      </c>
      <c r="AA21" s="27">
        <f>W21+X21-Y21-Z21</f>
        <v/>
      </c>
      <c r="AB21" s="27">
        <f>MAX(0,AF20)</f>
        <v/>
      </c>
      <c r="AC21" s="27">
        <f>AB21*Calc!$E$26/12</f>
        <v/>
      </c>
      <c r="AD21" s="27">
        <f>MIN(AB21+AC21,Calc!$F$26)</f>
        <v/>
      </c>
      <c r="AE21" s="27">
        <f>MAX(0,MIN(AB21+AC21-AD21,Calc!$F$29-$G21-K21-P21-U21-Z21))</f>
        <v/>
      </c>
      <c r="AF21" s="27">
        <f>AB21+AC21-AD21-AE21</f>
        <v/>
      </c>
      <c r="AG21" s="27">
        <f>MAX(0,AK20)</f>
        <v/>
      </c>
      <c r="AH21" s="27">
        <f>AG21*Calc!$E$27/12</f>
        <v/>
      </c>
      <c r="AI21" s="27">
        <f>MIN(AG21+AH21,Calc!$F$27)</f>
        <v/>
      </c>
      <c r="AJ21" s="27">
        <f>MAX(0,MIN(AG21+AH21-AI21,Calc!$F$29-$G21-K21-P21-U21-Z21-AE21))</f>
        <v/>
      </c>
      <c r="AK21" s="27">
        <f>AG21+AH21-AI21-AJ21</f>
        <v/>
      </c>
    </row>
    <row r="22">
      <c r="A22" t="n">
        <v>17</v>
      </c>
      <c r="B22" s="26">
        <f>EDATE(Debts!$C$6,A22-1)</f>
        <v/>
      </c>
      <c r="C22" s="27">
        <f>SUMIF($H$5:$AK$5,"Min paid",$H22:$AK22)+SUMIF($H$5:$AK$5,"Extra",$H22:$AK22)</f>
        <v/>
      </c>
      <c r="D22" s="27">
        <f>SUMIF($H$5:$AK$5,"Interest",$H22:$AK22)</f>
        <v/>
      </c>
      <c r="E22" s="27">
        <f>SUMIF($H$5:$AK$5,"End balance",$H22:$AK22)</f>
        <v/>
      </c>
      <c r="F22" s="27">
        <f>MAX(0,Calc!$F$29-C22)</f>
        <v/>
      </c>
      <c r="G22" s="27">
        <f>J22+O22+T22+Y22+AD22+AI22</f>
        <v/>
      </c>
      <c r="H22" s="27">
        <f>MAX(0,L21)</f>
        <v/>
      </c>
      <c r="I22" s="27">
        <f>H22*Calc!$E$22/12</f>
        <v/>
      </c>
      <c r="J22" s="27">
        <f>MIN(H22+I22,Calc!$F$22)</f>
        <v/>
      </c>
      <c r="K22" s="27">
        <f>MAX(0,MIN(H22+I22-J22,Calc!$F$29-$G22))</f>
        <v/>
      </c>
      <c r="L22" s="27">
        <f>H22+I22-J22-K22</f>
        <v/>
      </c>
      <c r="M22" s="27">
        <f>MAX(0,Q21)</f>
        <v/>
      </c>
      <c r="N22" s="27">
        <f>M22*Calc!$E$23/12</f>
        <v/>
      </c>
      <c r="O22" s="27">
        <f>MIN(M22+N22,Calc!$F$23)</f>
        <v/>
      </c>
      <c r="P22" s="27">
        <f>MAX(0,MIN(M22+N22-O22,Calc!$F$29-$G22-K22))</f>
        <v/>
      </c>
      <c r="Q22" s="27">
        <f>M22+N22-O22-P22</f>
        <v/>
      </c>
      <c r="R22" s="27">
        <f>MAX(0,V21)</f>
        <v/>
      </c>
      <c r="S22" s="27">
        <f>R22*Calc!$E$24/12</f>
        <v/>
      </c>
      <c r="T22" s="27">
        <f>MIN(R22+S22,Calc!$F$24)</f>
        <v/>
      </c>
      <c r="U22" s="27">
        <f>MAX(0,MIN(R22+S22-T22,Calc!$F$29-$G22-K22-P22))</f>
        <v/>
      </c>
      <c r="V22" s="27">
        <f>R22+S22-T22-U22</f>
        <v/>
      </c>
      <c r="W22" s="27">
        <f>MAX(0,AA21)</f>
        <v/>
      </c>
      <c r="X22" s="27">
        <f>W22*Calc!$E$25/12</f>
        <v/>
      </c>
      <c r="Y22" s="27">
        <f>MIN(W22+X22,Calc!$F$25)</f>
        <v/>
      </c>
      <c r="Z22" s="27">
        <f>MAX(0,MIN(W22+X22-Y22,Calc!$F$29-$G22-K22-P22-U22))</f>
        <v/>
      </c>
      <c r="AA22" s="27">
        <f>W22+X22-Y22-Z22</f>
        <v/>
      </c>
      <c r="AB22" s="27">
        <f>MAX(0,AF21)</f>
        <v/>
      </c>
      <c r="AC22" s="27">
        <f>AB22*Calc!$E$26/12</f>
        <v/>
      </c>
      <c r="AD22" s="27">
        <f>MIN(AB22+AC22,Calc!$F$26)</f>
        <v/>
      </c>
      <c r="AE22" s="27">
        <f>MAX(0,MIN(AB22+AC22-AD22,Calc!$F$29-$G22-K22-P22-U22-Z22))</f>
        <v/>
      </c>
      <c r="AF22" s="27">
        <f>AB22+AC22-AD22-AE22</f>
        <v/>
      </c>
      <c r="AG22" s="27">
        <f>MAX(0,AK21)</f>
        <v/>
      </c>
      <c r="AH22" s="27">
        <f>AG22*Calc!$E$27/12</f>
        <v/>
      </c>
      <c r="AI22" s="27">
        <f>MIN(AG22+AH22,Calc!$F$27)</f>
        <v/>
      </c>
      <c r="AJ22" s="27">
        <f>MAX(0,MIN(AG22+AH22-AI22,Calc!$F$29-$G22-K22-P22-U22-Z22-AE22))</f>
        <v/>
      </c>
      <c r="AK22" s="27">
        <f>AG22+AH22-AI22-AJ22</f>
        <v/>
      </c>
    </row>
    <row r="23">
      <c r="A23" t="n">
        <v>18</v>
      </c>
      <c r="B23" s="26">
        <f>EDATE(Debts!$C$6,A23-1)</f>
        <v/>
      </c>
      <c r="C23" s="27">
        <f>SUMIF($H$5:$AK$5,"Min paid",$H23:$AK23)+SUMIF($H$5:$AK$5,"Extra",$H23:$AK23)</f>
        <v/>
      </c>
      <c r="D23" s="27">
        <f>SUMIF($H$5:$AK$5,"Interest",$H23:$AK23)</f>
        <v/>
      </c>
      <c r="E23" s="27">
        <f>SUMIF($H$5:$AK$5,"End balance",$H23:$AK23)</f>
        <v/>
      </c>
      <c r="F23" s="27">
        <f>MAX(0,Calc!$F$29-C23)</f>
        <v/>
      </c>
      <c r="G23" s="27">
        <f>J23+O23+T23+Y23+AD23+AI23</f>
        <v/>
      </c>
      <c r="H23" s="27">
        <f>MAX(0,L22)</f>
        <v/>
      </c>
      <c r="I23" s="27">
        <f>H23*Calc!$E$22/12</f>
        <v/>
      </c>
      <c r="J23" s="27">
        <f>MIN(H23+I23,Calc!$F$22)</f>
        <v/>
      </c>
      <c r="K23" s="27">
        <f>MAX(0,MIN(H23+I23-J23,Calc!$F$29-$G23))</f>
        <v/>
      </c>
      <c r="L23" s="27">
        <f>H23+I23-J23-K23</f>
        <v/>
      </c>
      <c r="M23" s="27">
        <f>MAX(0,Q22)</f>
        <v/>
      </c>
      <c r="N23" s="27">
        <f>M23*Calc!$E$23/12</f>
        <v/>
      </c>
      <c r="O23" s="27">
        <f>MIN(M23+N23,Calc!$F$23)</f>
        <v/>
      </c>
      <c r="P23" s="27">
        <f>MAX(0,MIN(M23+N23-O23,Calc!$F$29-$G23-K23))</f>
        <v/>
      </c>
      <c r="Q23" s="27">
        <f>M23+N23-O23-P23</f>
        <v/>
      </c>
      <c r="R23" s="27">
        <f>MAX(0,V22)</f>
        <v/>
      </c>
      <c r="S23" s="27">
        <f>R23*Calc!$E$24/12</f>
        <v/>
      </c>
      <c r="T23" s="27">
        <f>MIN(R23+S23,Calc!$F$24)</f>
        <v/>
      </c>
      <c r="U23" s="27">
        <f>MAX(0,MIN(R23+S23-T23,Calc!$F$29-$G23-K23-P23))</f>
        <v/>
      </c>
      <c r="V23" s="27">
        <f>R23+S23-T23-U23</f>
        <v/>
      </c>
      <c r="W23" s="27">
        <f>MAX(0,AA22)</f>
        <v/>
      </c>
      <c r="X23" s="27">
        <f>W23*Calc!$E$25/12</f>
        <v/>
      </c>
      <c r="Y23" s="27">
        <f>MIN(W23+X23,Calc!$F$25)</f>
        <v/>
      </c>
      <c r="Z23" s="27">
        <f>MAX(0,MIN(W23+X23-Y23,Calc!$F$29-$G23-K23-P23-U23))</f>
        <v/>
      </c>
      <c r="AA23" s="27">
        <f>W23+X23-Y23-Z23</f>
        <v/>
      </c>
      <c r="AB23" s="27">
        <f>MAX(0,AF22)</f>
        <v/>
      </c>
      <c r="AC23" s="27">
        <f>AB23*Calc!$E$26/12</f>
        <v/>
      </c>
      <c r="AD23" s="27">
        <f>MIN(AB23+AC23,Calc!$F$26)</f>
        <v/>
      </c>
      <c r="AE23" s="27">
        <f>MAX(0,MIN(AB23+AC23-AD23,Calc!$F$29-$G23-K23-P23-U23-Z23))</f>
        <v/>
      </c>
      <c r="AF23" s="27">
        <f>AB23+AC23-AD23-AE23</f>
        <v/>
      </c>
      <c r="AG23" s="27">
        <f>MAX(0,AK22)</f>
        <v/>
      </c>
      <c r="AH23" s="27">
        <f>AG23*Calc!$E$27/12</f>
        <v/>
      </c>
      <c r="AI23" s="27">
        <f>MIN(AG23+AH23,Calc!$F$27)</f>
        <v/>
      </c>
      <c r="AJ23" s="27">
        <f>MAX(0,MIN(AG23+AH23-AI23,Calc!$F$29-$G23-K23-P23-U23-Z23-AE23))</f>
        <v/>
      </c>
      <c r="AK23" s="27">
        <f>AG23+AH23-AI23-AJ23</f>
        <v/>
      </c>
    </row>
    <row r="24">
      <c r="A24" t="n">
        <v>19</v>
      </c>
      <c r="B24" s="26">
        <f>EDATE(Debts!$C$6,A24-1)</f>
        <v/>
      </c>
      <c r="C24" s="27">
        <f>SUMIF($H$5:$AK$5,"Min paid",$H24:$AK24)+SUMIF($H$5:$AK$5,"Extra",$H24:$AK24)</f>
        <v/>
      </c>
      <c r="D24" s="27">
        <f>SUMIF($H$5:$AK$5,"Interest",$H24:$AK24)</f>
        <v/>
      </c>
      <c r="E24" s="27">
        <f>SUMIF($H$5:$AK$5,"End balance",$H24:$AK24)</f>
        <v/>
      </c>
      <c r="F24" s="27">
        <f>MAX(0,Calc!$F$29-C24)</f>
        <v/>
      </c>
      <c r="G24" s="27">
        <f>J24+O24+T24+Y24+AD24+AI24</f>
        <v/>
      </c>
      <c r="H24" s="27">
        <f>MAX(0,L23)</f>
        <v/>
      </c>
      <c r="I24" s="27">
        <f>H24*Calc!$E$22/12</f>
        <v/>
      </c>
      <c r="J24" s="27">
        <f>MIN(H24+I24,Calc!$F$22)</f>
        <v/>
      </c>
      <c r="K24" s="27">
        <f>MAX(0,MIN(H24+I24-J24,Calc!$F$29-$G24))</f>
        <v/>
      </c>
      <c r="L24" s="27">
        <f>H24+I24-J24-K24</f>
        <v/>
      </c>
      <c r="M24" s="27">
        <f>MAX(0,Q23)</f>
        <v/>
      </c>
      <c r="N24" s="27">
        <f>M24*Calc!$E$23/12</f>
        <v/>
      </c>
      <c r="O24" s="27">
        <f>MIN(M24+N24,Calc!$F$23)</f>
        <v/>
      </c>
      <c r="P24" s="27">
        <f>MAX(0,MIN(M24+N24-O24,Calc!$F$29-$G24-K24))</f>
        <v/>
      </c>
      <c r="Q24" s="27">
        <f>M24+N24-O24-P24</f>
        <v/>
      </c>
      <c r="R24" s="27">
        <f>MAX(0,V23)</f>
        <v/>
      </c>
      <c r="S24" s="27">
        <f>R24*Calc!$E$24/12</f>
        <v/>
      </c>
      <c r="T24" s="27">
        <f>MIN(R24+S24,Calc!$F$24)</f>
        <v/>
      </c>
      <c r="U24" s="27">
        <f>MAX(0,MIN(R24+S24-T24,Calc!$F$29-$G24-K24-P24))</f>
        <v/>
      </c>
      <c r="V24" s="27">
        <f>R24+S24-T24-U24</f>
        <v/>
      </c>
      <c r="W24" s="27">
        <f>MAX(0,AA23)</f>
        <v/>
      </c>
      <c r="X24" s="27">
        <f>W24*Calc!$E$25/12</f>
        <v/>
      </c>
      <c r="Y24" s="27">
        <f>MIN(W24+X24,Calc!$F$25)</f>
        <v/>
      </c>
      <c r="Z24" s="27">
        <f>MAX(0,MIN(W24+X24-Y24,Calc!$F$29-$G24-K24-P24-U24))</f>
        <v/>
      </c>
      <c r="AA24" s="27">
        <f>W24+X24-Y24-Z24</f>
        <v/>
      </c>
      <c r="AB24" s="27">
        <f>MAX(0,AF23)</f>
        <v/>
      </c>
      <c r="AC24" s="27">
        <f>AB24*Calc!$E$26/12</f>
        <v/>
      </c>
      <c r="AD24" s="27">
        <f>MIN(AB24+AC24,Calc!$F$26)</f>
        <v/>
      </c>
      <c r="AE24" s="27">
        <f>MAX(0,MIN(AB24+AC24-AD24,Calc!$F$29-$G24-K24-P24-U24-Z24))</f>
        <v/>
      </c>
      <c r="AF24" s="27">
        <f>AB24+AC24-AD24-AE24</f>
        <v/>
      </c>
      <c r="AG24" s="27">
        <f>MAX(0,AK23)</f>
        <v/>
      </c>
      <c r="AH24" s="27">
        <f>AG24*Calc!$E$27/12</f>
        <v/>
      </c>
      <c r="AI24" s="27">
        <f>MIN(AG24+AH24,Calc!$F$27)</f>
        <v/>
      </c>
      <c r="AJ24" s="27">
        <f>MAX(0,MIN(AG24+AH24-AI24,Calc!$F$29-$G24-K24-P24-U24-Z24-AE24))</f>
        <v/>
      </c>
      <c r="AK24" s="27">
        <f>AG24+AH24-AI24-AJ24</f>
        <v/>
      </c>
    </row>
    <row r="25">
      <c r="A25" t="n">
        <v>20</v>
      </c>
      <c r="B25" s="26">
        <f>EDATE(Debts!$C$6,A25-1)</f>
        <v/>
      </c>
      <c r="C25" s="27">
        <f>SUMIF($H$5:$AK$5,"Min paid",$H25:$AK25)+SUMIF($H$5:$AK$5,"Extra",$H25:$AK25)</f>
        <v/>
      </c>
      <c r="D25" s="27">
        <f>SUMIF($H$5:$AK$5,"Interest",$H25:$AK25)</f>
        <v/>
      </c>
      <c r="E25" s="27">
        <f>SUMIF($H$5:$AK$5,"End balance",$H25:$AK25)</f>
        <v/>
      </c>
      <c r="F25" s="27">
        <f>MAX(0,Calc!$F$29-C25)</f>
        <v/>
      </c>
      <c r="G25" s="27">
        <f>J25+O25+T25+Y25+AD25+AI25</f>
        <v/>
      </c>
      <c r="H25" s="27">
        <f>MAX(0,L24)</f>
        <v/>
      </c>
      <c r="I25" s="27">
        <f>H25*Calc!$E$22/12</f>
        <v/>
      </c>
      <c r="J25" s="27">
        <f>MIN(H25+I25,Calc!$F$22)</f>
        <v/>
      </c>
      <c r="K25" s="27">
        <f>MAX(0,MIN(H25+I25-J25,Calc!$F$29-$G25))</f>
        <v/>
      </c>
      <c r="L25" s="27">
        <f>H25+I25-J25-K25</f>
        <v/>
      </c>
      <c r="M25" s="27">
        <f>MAX(0,Q24)</f>
        <v/>
      </c>
      <c r="N25" s="27">
        <f>M25*Calc!$E$23/12</f>
        <v/>
      </c>
      <c r="O25" s="27">
        <f>MIN(M25+N25,Calc!$F$23)</f>
        <v/>
      </c>
      <c r="P25" s="27">
        <f>MAX(0,MIN(M25+N25-O25,Calc!$F$29-$G25-K25))</f>
        <v/>
      </c>
      <c r="Q25" s="27">
        <f>M25+N25-O25-P25</f>
        <v/>
      </c>
      <c r="R25" s="27">
        <f>MAX(0,V24)</f>
        <v/>
      </c>
      <c r="S25" s="27">
        <f>R25*Calc!$E$24/12</f>
        <v/>
      </c>
      <c r="T25" s="27">
        <f>MIN(R25+S25,Calc!$F$24)</f>
        <v/>
      </c>
      <c r="U25" s="27">
        <f>MAX(0,MIN(R25+S25-T25,Calc!$F$29-$G25-K25-P25))</f>
        <v/>
      </c>
      <c r="V25" s="27">
        <f>R25+S25-T25-U25</f>
        <v/>
      </c>
      <c r="W25" s="27">
        <f>MAX(0,AA24)</f>
        <v/>
      </c>
      <c r="X25" s="27">
        <f>W25*Calc!$E$25/12</f>
        <v/>
      </c>
      <c r="Y25" s="27">
        <f>MIN(W25+X25,Calc!$F$25)</f>
        <v/>
      </c>
      <c r="Z25" s="27">
        <f>MAX(0,MIN(W25+X25-Y25,Calc!$F$29-$G25-K25-P25-U25))</f>
        <v/>
      </c>
      <c r="AA25" s="27">
        <f>W25+X25-Y25-Z25</f>
        <v/>
      </c>
      <c r="AB25" s="27">
        <f>MAX(0,AF24)</f>
        <v/>
      </c>
      <c r="AC25" s="27">
        <f>AB25*Calc!$E$26/12</f>
        <v/>
      </c>
      <c r="AD25" s="27">
        <f>MIN(AB25+AC25,Calc!$F$26)</f>
        <v/>
      </c>
      <c r="AE25" s="27">
        <f>MAX(0,MIN(AB25+AC25-AD25,Calc!$F$29-$G25-K25-P25-U25-Z25))</f>
        <v/>
      </c>
      <c r="AF25" s="27">
        <f>AB25+AC25-AD25-AE25</f>
        <v/>
      </c>
      <c r="AG25" s="27">
        <f>MAX(0,AK24)</f>
        <v/>
      </c>
      <c r="AH25" s="27">
        <f>AG25*Calc!$E$27/12</f>
        <v/>
      </c>
      <c r="AI25" s="27">
        <f>MIN(AG25+AH25,Calc!$F$27)</f>
        <v/>
      </c>
      <c r="AJ25" s="27">
        <f>MAX(0,MIN(AG25+AH25-AI25,Calc!$F$29-$G25-K25-P25-U25-Z25-AE25))</f>
        <v/>
      </c>
      <c r="AK25" s="27">
        <f>AG25+AH25-AI25-AJ25</f>
        <v/>
      </c>
    </row>
    <row r="26">
      <c r="A26" t="n">
        <v>21</v>
      </c>
      <c r="B26" s="26">
        <f>EDATE(Debts!$C$6,A26-1)</f>
        <v/>
      </c>
      <c r="C26" s="27">
        <f>SUMIF($H$5:$AK$5,"Min paid",$H26:$AK26)+SUMIF($H$5:$AK$5,"Extra",$H26:$AK26)</f>
        <v/>
      </c>
      <c r="D26" s="27">
        <f>SUMIF($H$5:$AK$5,"Interest",$H26:$AK26)</f>
        <v/>
      </c>
      <c r="E26" s="27">
        <f>SUMIF($H$5:$AK$5,"End balance",$H26:$AK26)</f>
        <v/>
      </c>
      <c r="F26" s="27">
        <f>MAX(0,Calc!$F$29-C26)</f>
        <v/>
      </c>
      <c r="G26" s="27">
        <f>J26+O26+T26+Y26+AD26+AI26</f>
        <v/>
      </c>
      <c r="H26" s="27">
        <f>MAX(0,L25)</f>
        <v/>
      </c>
      <c r="I26" s="27">
        <f>H26*Calc!$E$22/12</f>
        <v/>
      </c>
      <c r="J26" s="27">
        <f>MIN(H26+I26,Calc!$F$22)</f>
        <v/>
      </c>
      <c r="K26" s="27">
        <f>MAX(0,MIN(H26+I26-J26,Calc!$F$29-$G26))</f>
        <v/>
      </c>
      <c r="L26" s="27">
        <f>H26+I26-J26-K26</f>
        <v/>
      </c>
      <c r="M26" s="27">
        <f>MAX(0,Q25)</f>
        <v/>
      </c>
      <c r="N26" s="27">
        <f>M26*Calc!$E$23/12</f>
        <v/>
      </c>
      <c r="O26" s="27">
        <f>MIN(M26+N26,Calc!$F$23)</f>
        <v/>
      </c>
      <c r="P26" s="27">
        <f>MAX(0,MIN(M26+N26-O26,Calc!$F$29-$G26-K26))</f>
        <v/>
      </c>
      <c r="Q26" s="27">
        <f>M26+N26-O26-P26</f>
        <v/>
      </c>
      <c r="R26" s="27">
        <f>MAX(0,V25)</f>
        <v/>
      </c>
      <c r="S26" s="27">
        <f>R26*Calc!$E$24/12</f>
        <v/>
      </c>
      <c r="T26" s="27">
        <f>MIN(R26+S26,Calc!$F$24)</f>
        <v/>
      </c>
      <c r="U26" s="27">
        <f>MAX(0,MIN(R26+S26-T26,Calc!$F$29-$G26-K26-P26))</f>
        <v/>
      </c>
      <c r="V26" s="27">
        <f>R26+S26-T26-U26</f>
        <v/>
      </c>
      <c r="W26" s="27">
        <f>MAX(0,AA25)</f>
        <v/>
      </c>
      <c r="X26" s="27">
        <f>W26*Calc!$E$25/12</f>
        <v/>
      </c>
      <c r="Y26" s="27">
        <f>MIN(W26+X26,Calc!$F$25)</f>
        <v/>
      </c>
      <c r="Z26" s="27">
        <f>MAX(0,MIN(W26+X26-Y26,Calc!$F$29-$G26-K26-P26-U26))</f>
        <v/>
      </c>
      <c r="AA26" s="27">
        <f>W26+X26-Y26-Z26</f>
        <v/>
      </c>
      <c r="AB26" s="27">
        <f>MAX(0,AF25)</f>
        <v/>
      </c>
      <c r="AC26" s="27">
        <f>AB26*Calc!$E$26/12</f>
        <v/>
      </c>
      <c r="AD26" s="27">
        <f>MIN(AB26+AC26,Calc!$F$26)</f>
        <v/>
      </c>
      <c r="AE26" s="27">
        <f>MAX(0,MIN(AB26+AC26-AD26,Calc!$F$29-$G26-K26-P26-U26-Z26))</f>
        <v/>
      </c>
      <c r="AF26" s="27">
        <f>AB26+AC26-AD26-AE26</f>
        <v/>
      </c>
      <c r="AG26" s="27">
        <f>MAX(0,AK25)</f>
        <v/>
      </c>
      <c r="AH26" s="27">
        <f>AG26*Calc!$E$27/12</f>
        <v/>
      </c>
      <c r="AI26" s="27">
        <f>MIN(AG26+AH26,Calc!$F$27)</f>
        <v/>
      </c>
      <c r="AJ26" s="27">
        <f>MAX(0,MIN(AG26+AH26-AI26,Calc!$F$29-$G26-K26-P26-U26-Z26-AE26))</f>
        <v/>
      </c>
      <c r="AK26" s="27">
        <f>AG26+AH26-AI26-AJ26</f>
        <v/>
      </c>
    </row>
    <row r="27">
      <c r="A27" t="n">
        <v>22</v>
      </c>
      <c r="B27" s="26">
        <f>EDATE(Debts!$C$6,A27-1)</f>
        <v/>
      </c>
      <c r="C27" s="27">
        <f>SUMIF($H$5:$AK$5,"Min paid",$H27:$AK27)+SUMIF($H$5:$AK$5,"Extra",$H27:$AK27)</f>
        <v/>
      </c>
      <c r="D27" s="27">
        <f>SUMIF($H$5:$AK$5,"Interest",$H27:$AK27)</f>
        <v/>
      </c>
      <c r="E27" s="27">
        <f>SUMIF($H$5:$AK$5,"End balance",$H27:$AK27)</f>
        <v/>
      </c>
      <c r="F27" s="27">
        <f>MAX(0,Calc!$F$29-C27)</f>
        <v/>
      </c>
      <c r="G27" s="27">
        <f>J27+O27+T27+Y27+AD27+AI27</f>
        <v/>
      </c>
      <c r="H27" s="27">
        <f>MAX(0,L26)</f>
        <v/>
      </c>
      <c r="I27" s="27">
        <f>H27*Calc!$E$22/12</f>
        <v/>
      </c>
      <c r="J27" s="27">
        <f>MIN(H27+I27,Calc!$F$22)</f>
        <v/>
      </c>
      <c r="K27" s="27">
        <f>MAX(0,MIN(H27+I27-J27,Calc!$F$29-$G27))</f>
        <v/>
      </c>
      <c r="L27" s="27">
        <f>H27+I27-J27-K27</f>
        <v/>
      </c>
      <c r="M27" s="27">
        <f>MAX(0,Q26)</f>
        <v/>
      </c>
      <c r="N27" s="27">
        <f>M27*Calc!$E$23/12</f>
        <v/>
      </c>
      <c r="O27" s="27">
        <f>MIN(M27+N27,Calc!$F$23)</f>
        <v/>
      </c>
      <c r="P27" s="27">
        <f>MAX(0,MIN(M27+N27-O27,Calc!$F$29-$G27-K27))</f>
        <v/>
      </c>
      <c r="Q27" s="27">
        <f>M27+N27-O27-P27</f>
        <v/>
      </c>
      <c r="R27" s="27">
        <f>MAX(0,V26)</f>
        <v/>
      </c>
      <c r="S27" s="27">
        <f>R27*Calc!$E$24/12</f>
        <v/>
      </c>
      <c r="T27" s="27">
        <f>MIN(R27+S27,Calc!$F$24)</f>
        <v/>
      </c>
      <c r="U27" s="27">
        <f>MAX(0,MIN(R27+S27-T27,Calc!$F$29-$G27-K27-P27))</f>
        <v/>
      </c>
      <c r="V27" s="27">
        <f>R27+S27-T27-U27</f>
        <v/>
      </c>
      <c r="W27" s="27">
        <f>MAX(0,AA26)</f>
        <v/>
      </c>
      <c r="X27" s="27">
        <f>W27*Calc!$E$25/12</f>
        <v/>
      </c>
      <c r="Y27" s="27">
        <f>MIN(W27+X27,Calc!$F$25)</f>
        <v/>
      </c>
      <c r="Z27" s="27">
        <f>MAX(0,MIN(W27+X27-Y27,Calc!$F$29-$G27-K27-P27-U27))</f>
        <v/>
      </c>
      <c r="AA27" s="27">
        <f>W27+X27-Y27-Z27</f>
        <v/>
      </c>
      <c r="AB27" s="27">
        <f>MAX(0,AF26)</f>
        <v/>
      </c>
      <c r="AC27" s="27">
        <f>AB27*Calc!$E$26/12</f>
        <v/>
      </c>
      <c r="AD27" s="27">
        <f>MIN(AB27+AC27,Calc!$F$26)</f>
        <v/>
      </c>
      <c r="AE27" s="27">
        <f>MAX(0,MIN(AB27+AC27-AD27,Calc!$F$29-$G27-K27-P27-U27-Z27))</f>
        <v/>
      </c>
      <c r="AF27" s="27">
        <f>AB27+AC27-AD27-AE27</f>
        <v/>
      </c>
      <c r="AG27" s="27">
        <f>MAX(0,AK26)</f>
        <v/>
      </c>
      <c r="AH27" s="27">
        <f>AG27*Calc!$E$27/12</f>
        <v/>
      </c>
      <c r="AI27" s="27">
        <f>MIN(AG27+AH27,Calc!$F$27)</f>
        <v/>
      </c>
      <c r="AJ27" s="27">
        <f>MAX(0,MIN(AG27+AH27-AI27,Calc!$F$29-$G27-K27-P27-U27-Z27-AE27))</f>
        <v/>
      </c>
      <c r="AK27" s="27">
        <f>AG27+AH27-AI27-AJ27</f>
        <v/>
      </c>
    </row>
    <row r="28">
      <c r="A28" t="n">
        <v>23</v>
      </c>
      <c r="B28" s="26">
        <f>EDATE(Debts!$C$6,A28-1)</f>
        <v/>
      </c>
      <c r="C28" s="27">
        <f>SUMIF($H$5:$AK$5,"Min paid",$H28:$AK28)+SUMIF($H$5:$AK$5,"Extra",$H28:$AK28)</f>
        <v/>
      </c>
      <c r="D28" s="27">
        <f>SUMIF($H$5:$AK$5,"Interest",$H28:$AK28)</f>
        <v/>
      </c>
      <c r="E28" s="27">
        <f>SUMIF($H$5:$AK$5,"End balance",$H28:$AK28)</f>
        <v/>
      </c>
      <c r="F28" s="27">
        <f>MAX(0,Calc!$F$29-C28)</f>
        <v/>
      </c>
      <c r="G28" s="27">
        <f>J28+O28+T28+Y28+AD28+AI28</f>
        <v/>
      </c>
      <c r="H28" s="27">
        <f>MAX(0,L27)</f>
        <v/>
      </c>
      <c r="I28" s="27">
        <f>H28*Calc!$E$22/12</f>
        <v/>
      </c>
      <c r="J28" s="27">
        <f>MIN(H28+I28,Calc!$F$22)</f>
        <v/>
      </c>
      <c r="K28" s="27">
        <f>MAX(0,MIN(H28+I28-J28,Calc!$F$29-$G28))</f>
        <v/>
      </c>
      <c r="L28" s="27">
        <f>H28+I28-J28-K28</f>
        <v/>
      </c>
      <c r="M28" s="27">
        <f>MAX(0,Q27)</f>
        <v/>
      </c>
      <c r="N28" s="27">
        <f>M28*Calc!$E$23/12</f>
        <v/>
      </c>
      <c r="O28" s="27">
        <f>MIN(M28+N28,Calc!$F$23)</f>
        <v/>
      </c>
      <c r="P28" s="27">
        <f>MAX(0,MIN(M28+N28-O28,Calc!$F$29-$G28-K28))</f>
        <v/>
      </c>
      <c r="Q28" s="27">
        <f>M28+N28-O28-P28</f>
        <v/>
      </c>
      <c r="R28" s="27">
        <f>MAX(0,V27)</f>
        <v/>
      </c>
      <c r="S28" s="27">
        <f>R28*Calc!$E$24/12</f>
        <v/>
      </c>
      <c r="T28" s="27">
        <f>MIN(R28+S28,Calc!$F$24)</f>
        <v/>
      </c>
      <c r="U28" s="27">
        <f>MAX(0,MIN(R28+S28-T28,Calc!$F$29-$G28-K28-P28))</f>
        <v/>
      </c>
      <c r="V28" s="27">
        <f>R28+S28-T28-U28</f>
        <v/>
      </c>
      <c r="W28" s="27">
        <f>MAX(0,AA27)</f>
        <v/>
      </c>
      <c r="X28" s="27">
        <f>W28*Calc!$E$25/12</f>
        <v/>
      </c>
      <c r="Y28" s="27">
        <f>MIN(W28+X28,Calc!$F$25)</f>
        <v/>
      </c>
      <c r="Z28" s="27">
        <f>MAX(0,MIN(W28+X28-Y28,Calc!$F$29-$G28-K28-P28-U28))</f>
        <v/>
      </c>
      <c r="AA28" s="27">
        <f>W28+X28-Y28-Z28</f>
        <v/>
      </c>
      <c r="AB28" s="27">
        <f>MAX(0,AF27)</f>
        <v/>
      </c>
      <c r="AC28" s="27">
        <f>AB28*Calc!$E$26/12</f>
        <v/>
      </c>
      <c r="AD28" s="27">
        <f>MIN(AB28+AC28,Calc!$F$26)</f>
        <v/>
      </c>
      <c r="AE28" s="27">
        <f>MAX(0,MIN(AB28+AC28-AD28,Calc!$F$29-$G28-K28-P28-U28-Z28))</f>
        <v/>
      </c>
      <c r="AF28" s="27">
        <f>AB28+AC28-AD28-AE28</f>
        <v/>
      </c>
      <c r="AG28" s="27">
        <f>MAX(0,AK27)</f>
        <v/>
      </c>
      <c r="AH28" s="27">
        <f>AG28*Calc!$E$27/12</f>
        <v/>
      </c>
      <c r="AI28" s="27">
        <f>MIN(AG28+AH28,Calc!$F$27)</f>
        <v/>
      </c>
      <c r="AJ28" s="27">
        <f>MAX(0,MIN(AG28+AH28-AI28,Calc!$F$29-$G28-K28-P28-U28-Z28-AE28))</f>
        <v/>
      </c>
      <c r="AK28" s="27">
        <f>AG28+AH28-AI28-AJ28</f>
        <v/>
      </c>
    </row>
    <row r="29">
      <c r="A29" t="n">
        <v>24</v>
      </c>
      <c r="B29" s="26">
        <f>EDATE(Debts!$C$6,A29-1)</f>
        <v/>
      </c>
      <c r="C29" s="27">
        <f>SUMIF($H$5:$AK$5,"Min paid",$H29:$AK29)+SUMIF($H$5:$AK$5,"Extra",$H29:$AK29)</f>
        <v/>
      </c>
      <c r="D29" s="27">
        <f>SUMIF($H$5:$AK$5,"Interest",$H29:$AK29)</f>
        <v/>
      </c>
      <c r="E29" s="27">
        <f>SUMIF($H$5:$AK$5,"End balance",$H29:$AK29)</f>
        <v/>
      </c>
      <c r="F29" s="27">
        <f>MAX(0,Calc!$F$29-C29)</f>
        <v/>
      </c>
      <c r="G29" s="27">
        <f>J29+O29+T29+Y29+AD29+AI29</f>
        <v/>
      </c>
      <c r="H29" s="27">
        <f>MAX(0,L28)</f>
        <v/>
      </c>
      <c r="I29" s="27">
        <f>H29*Calc!$E$22/12</f>
        <v/>
      </c>
      <c r="J29" s="27">
        <f>MIN(H29+I29,Calc!$F$22)</f>
        <v/>
      </c>
      <c r="K29" s="27">
        <f>MAX(0,MIN(H29+I29-J29,Calc!$F$29-$G29))</f>
        <v/>
      </c>
      <c r="L29" s="27">
        <f>H29+I29-J29-K29</f>
        <v/>
      </c>
      <c r="M29" s="27">
        <f>MAX(0,Q28)</f>
        <v/>
      </c>
      <c r="N29" s="27">
        <f>M29*Calc!$E$23/12</f>
        <v/>
      </c>
      <c r="O29" s="27">
        <f>MIN(M29+N29,Calc!$F$23)</f>
        <v/>
      </c>
      <c r="P29" s="27">
        <f>MAX(0,MIN(M29+N29-O29,Calc!$F$29-$G29-K29))</f>
        <v/>
      </c>
      <c r="Q29" s="27">
        <f>M29+N29-O29-P29</f>
        <v/>
      </c>
      <c r="R29" s="27">
        <f>MAX(0,V28)</f>
        <v/>
      </c>
      <c r="S29" s="27">
        <f>R29*Calc!$E$24/12</f>
        <v/>
      </c>
      <c r="T29" s="27">
        <f>MIN(R29+S29,Calc!$F$24)</f>
        <v/>
      </c>
      <c r="U29" s="27">
        <f>MAX(0,MIN(R29+S29-T29,Calc!$F$29-$G29-K29-P29))</f>
        <v/>
      </c>
      <c r="V29" s="27">
        <f>R29+S29-T29-U29</f>
        <v/>
      </c>
      <c r="W29" s="27">
        <f>MAX(0,AA28)</f>
        <v/>
      </c>
      <c r="X29" s="27">
        <f>W29*Calc!$E$25/12</f>
        <v/>
      </c>
      <c r="Y29" s="27">
        <f>MIN(W29+X29,Calc!$F$25)</f>
        <v/>
      </c>
      <c r="Z29" s="27">
        <f>MAX(0,MIN(W29+X29-Y29,Calc!$F$29-$G29-K29-P29-U29))</f>
        <v/>
      </c>
      <c r="AA29" s="27">
        <f>W29+X29-Y29-Z29</f>
        <v/>
      </c>
      <c r="AB29" s="27">
        <f>MAX(0,AF28)</f>
        <v/>
      </c>
      <c r="AC29" s="27">
        <f>AB29*Calc!$E$26/12</f>
        <v/>
      </c>
      <c r="AD29" s="27">
        <f>MIN(AB29+AC29,Calc!$F$26)</f>
        <v/>
      </c>
      <c r="AE29" s="27">
        <f>MAX(0,MIN(AB29+AC29-AD29,Calc!$F$29-$G29-K29-P29-U29-Z29))</f>
        <v/>
      </c>
      <c r="AF29" s="27">
        <f>AB29+AC29-AD29-AE29</f>
        <v/>
      </c>
      <c r="AG29" s="27">
        <f>MAX(0,AK28)</f>
        <v/>
      </c>
      <c r="AH29" s="27">
        <f>AG29*Calc!$E$27/12</f>
        <v/>
      </c>
      <c r="AI29" s="27">
        <f>MIN(AG29+AH29,Calc!$F$27)</f>
        <v/>
      </c>
      <c r="AJ29" s="27">
        <f>MAX(0,MIN(AG29+AH29-AI29,Calc!$F$29-$G29-K29-P29-U29-Z29-AE29))</f>
        <v/>
      </c>
      <c r="AK29" s="27">
        <f>AG29+AH29-AI29-AJ29</f>
        <v/>
      </c>
    </row>
    <row r="30">
      <c r="A30" t="n">
        <v>25</v>
      </c>
      <c r="B30" s="26">
        <f>EDATE(Debts!$C$6,A30-1)</f>
        <v/>
      </c>
      <c r="C30" s="27">
        <f>SUMIF($H$5:$AK$5,"Min paid",$H30:$AK30)+SUMIF($H$5:$AK$5,"Extra",$H30:$AK30)</f>
        <v/>
      </c>
      <c r="D30" s="27">
        <f>SUMIF($H$5:$AK$5,"Interest",$H30:$AK30)</f>
        <v/>
      </c>
      <c r="E30" s="27">
        <f>SUMIF($H$5:$AK$5,"End balance",$H30:$AK30)</f>
        <v/>
      </c>
      <c r="F30" s="27">
        <f>MAX(0,Calc!$F$29-C30)</f>
        <v/>
      </c>
      <c r="G30" s="27">
        <f>J30+O30+T30+Y30+AD30+AI30</f>
        <v/>
      </c>
      <c r="H30" s="27">
        <f>MAX(0,L29)</f>
        <v/>
      </c>
      <c r="I30" s="27">
        <f>H30*Calc!$E$22/12</f>
        <v/>
      </c>
      <c r="J30" s="27">
        <f>MIN(H30+I30,Calc!$F$22)</f>
        <v/>
      </c>
      <c r="K30" s="27">
        <f>MAX(0,MIN(H30+I30-J30,Calc!$F$29-$G30))</f>
        <v/>
      </c>
      <c r="L30" s="27">
        <f>H30+I30-J30-K30</f>
        <v/>
      </c>
      <c r="M30" s="27">
        <f>MAX(0,Q29)</f>
        <v/>
      </c>
      <c r="N30" s="27">
        <f>M30*Calc!$E$23/12</f>
        <v/>
      </c>
      <c r="O30" s="27">
        <f>MIN(M30+N30,Calc!$F$23)</f>
        <v/>
      </c>
      <c r="P30" s="27">
        <f>MAX(0,MIN(M30+N30-O30,Calc!$F$29-$G30-K30))</f>
        <v/>
      </c>
      <c r="Q30" s="27">
        <f>M30+N30-O30-P30</f>
        <v/>
      </c>
      <c r="R30" s="27">
        <f>MAX(0,V29)</f>
        <v/>
      </c>
      <c r="S30" s="27">
        <f>R30*Calc!$E$24/12</f>
        <v/>
      </c>
      <c r="T30" s="27">
        <f>MIN(R30+S30,Calc!$F$24)</f>
        <v/>
      </c>
      <c r="U30" s="27">
        <f>MAX(0,MIN(R30+S30-T30,Calc!$F$29-$G30-K30-P30))</f>
        <v/>
      </c>
      <c r="V30" s="27">
        <f>R30+S30-T30-U30</f>
        <v/>
      </c>
      <c r="W30" s="27">
        <f>MAX(0,AA29)</f>
        <v/>
      </c>
      <c r="X30" s="27">
        <f>W30*Calc!$E$25/12</f>
        <v/>
      </c>
      <c r="Y30" s="27">
        <f>MIN(W30+X30,Calc!$F$25)</f>
        <v/>
      </c>
      <c r="Z30" s="27">
        <f>MAX(0,MIN(W30+X30-Y30,Calc!$F$29-$G30-K30-P30-U30))</f>
        <v/>
      </c>
      <c r="AA30" s="27">
        <f>W30+X30-Y30-Z30</f>
        <v/>
      </c>
      <c r="AB30" s="27">
        <f>MAX(0,AF29)</f>
        <v/>
      </c>
      <c r="AC30" s="27">
        <f>AB30*Calc!$E$26/12</f>
        <v/>
      </c>
      <c r="AD30" s="27">
        <f>MIN(AB30+AC30,Calc!$F$26)</f>
        <v/>
      </c>
      <c r="AE30" s="27">
        <f>MAX(0,MIN(AB30+AC30-AD30,Calc!$F$29-$G30-K30-P30-U30-Z30))</f>
        <v/>
      </c>
      <c r="AF30" s="27">
        <f>AB30+AC30-AD30-AE30</f>
        <v/>
      </c>
      <c r="AG30" s="27">
        <f>MAX(0,AK29)</f>
        <v/>
      </c>
      <c r="AH30" s="27">
        <f>AG30*Calc!$E$27/12</f>
        <v/>
      </c>
      <c r="AI30" s="27">
        <f>MIN(AG30+AH30,Calc!$F$27)</f>
        <v/>
      </c>
      <c r="AJ30" s="27">
        <f>MAX(0,MIN(AG30+AH30-AI30,Calc!$F$29-$G30-K30-P30-U30-Z30-AE30))</f>
        <v/>
      </c>
      <c r="AK30" s="27">
        <f>AG30+AH30-AI30-AJ30</f>
        <v/>
      </c>
    </row>
    <row r="31">
      <c r="A31" t="n">
        <v>26</v>
      </c>
      <c r="B31" s="26">
        <f>EDATE(Debts!$C$6,A31-1)</f>
        <v/>
      </c>
      <c r="C31" s="27">
        <f>SUMIF($H$5:$AK$5,"Min paid",$H31:$AK31)+SUMIF($H$5:$AK$5,"Extra",$H31:$AK31)</f>
        <v/>
      </c>
      <c r="D31" s="27">
        <f>SUMIF($H$5:$AK$5,"Interest",$H31:$AK31)</f>
        <v/>
      </c>
      <c r="E31" s="27">
        <f>SUMIF($H$5:$AK$5,"End balance",$H31:$AK31)</f>
        <v/>
      </c>
      <c r="F31" s="27">
        <f>MAX(0,Calc!$F$29-C31)</f>
        <v/>
      </c>
      <c r="G31" s="27">
        <f>J31+O31+T31+Y31+AD31+AI31</f>
        <v/>
      </c>
      <c r="H31" s="27">
        <f>MAX(0,L30)</f>
        <v/>
      </c>
      <c r="I31" s="27">
        <f>H31*Calc!$E$22/12</f>
        <v/>
      </c>
      <c r="J31" s="27">
        <f>MIN(H31+I31,Calc!$F$22)</f>
        <v/>
      </c>
      <c r="K31" s="27">
        <f>MAX(0,MIN(H31+I31-J31,Calc!$F$29-$G31))</f>
        <v/>
      </c>
      <c r="L31" s="27">
        <f>H31+I31-J31-K31</f>
        <v/>
      </c>
      <c r="M31" s="27">
        <f>MAX(0,Q30)</f>
        <v/>
      </c>
      <c r="N31" s="27">
        <f>M31*Calc!$E$23/12</f>
        <v/>
      </c>
      <c r="O31" s="27">
        <f>MIN(M31+N31,Calc!$F$23)</f>
        <v/>
      </c>
      <c r="P31" s="27">
        <f>MAX(0,MIN(M31+N31-O31,Calc!$F$29-$G31-K31))</f>
        <v/>
      </c>
      <c r="Q31" s="27">
        <f>M31+N31-O31-P31</f>
        <v/>
      </c>
      <c r="R31" s="27">
        <f>MAX(0,V30)</f>
        <v/>
      </c>
      <c r="S31" s="27">
        <f>R31*Calc!$E$24/12</f>
        <v/>
      </c>
      <c r="T31" s="27">
        <f>MIN(R31+S31,Calc!$F$24)</f>
        <v/>
      </c>
      <c r="U31" s="27">
        <f>MAX(0,MIN(R31+S31-T31,Calc!$F$29-$G31-K31-P31))</f>
        <v/>
      </c>
      <c r="V31" s="27">
        <f>R31+S31-T31-U31</f>
        <v/>
      </c>
      <c r="W31" s="27">
        <f>MAX(0,AA30)</f>
        <v/>
      </c>
      <c r="X31" s="27">
        <f>W31*Calc!$E$25/12</f>
        <v/>
      </c>
      <c r="Y31" s="27">
        <f>MIN(W31+X31,Calc!$F$25)</f>
        <v/>
      </c>
      <c r="Z31" s="27">
        <f>MAX(0,MIN(W31+X31-Y31,Calc!$F$29-$G31-K31-P31-U31))</f>
        <v/>
      </c>
      <c r="AA31" s="27">
        <f>W31+X31-Y31-Z31</f>
        <v/>
      </c>
      <c r="AB31" s="27">
        <f>MAX(0,AF30)</f>
        <v/>
      </c>
      <c r="AC31" s="27">
        <f>AB31*Calc!$E$26/12</f>
        <v/>
      </c>
      <c r="AD31" s="27">
        <f>MIN(AB31+AC31,Calc!$F$26)</f>
        <v/>
      </c>
      <c r="AE31" s="27">
        <f>MAX(0,MIN(AB31+AC31-AD31,Calc!$F$29-$G31-K31-P31-U31-Z31))</f>
        <v/>
      </c>
      <c r="AF31" s="27">
        <f>AB31+AC31-AD31-AE31</f>
        <v/>
      </c>
      <c r="AG31" s="27">
        <f>MAX(0,AK30)</f>
        <v/>
      </c>
      <c r="AH31" s="27">
        <f>AG31*Calc!$E$27/12</f>
        <v/>
      </c>
      <c r="AI31" s="27">
        <f>MIN(AG31+AH31,Calc!$F$27)</f>
        <v/>
      </c>
      <c r="AJ31" s="27">
        <f>MAX(0,MIN(AG31+AH31-AI31,Calc!$F$29-$G31-K31-P31-U31-Z31-AE31))</f>
        <v/>
      </c>
      <c r="AK31" s="27">
        <f>AG31+AH31-AI31-AJ31</f>
        <v/>
      </c>
    </row>
    <row r="32">
      <c r="A32" t="n">
        <v>27</v>
      </c>
      <c r="B32" s="26">
        <f>EDATE(Debts!$C$6,A32-1)</f>
        <v/>
      </c>
      <c r="C32" s="27">
        <f>SUMIF($H$5:$AK$5,"Min paid",$H32:$AK32)+SUMIF($H$5:$AK$5,"Extra",$H32:$AK32)</f>
        <v/>
      </c>
      <c r="D32" s="27">
        <f>SUMIF($H$5:$AK$5,"Interest",$H32:$AK32)</f>
        <v/>
      </c>
      <c r="E32" s="27">
        <f>SUMIF($H$5:$AK$5,"End balance",$H32:$AK32)</f>
        <v/>
      </c>
      <c r="F32" s="27">
        <f>MAX(0,Calc!$F$29-C32)</f>
        <v/>
      </c>
      <c r="G32" s="27">
        <f>J32+O32+T32+Y32+AD32+AI32</f>
        <v/>
      </c>
      <c r="H32" s="27">
        <f>MAX(0,L31)</f>
        <v/>
      </c>
      <c r="I32" s="27">
        <f>H32*Calc!$E$22/12</f>
        <v/>
      </c>
      <c r="J32" s="27">
        <f>MIN(H32+I32,Calc!$F$22)</f>
        <v/>
      </c>
      <c r="K32" s="27">
        <f>MAX(0,MIN(H32+I32-J32,Calc!$F$29-$G32))</f>
        <v/>
      </c>
      <c r="L32" s="27">
        <f>H32+I32-J32-K32</f>
        <v/>
      </c>
      <c r="M32" s="27">
        <f>MAX(0,Q31)</f>
        <v/>
      </c>
      <c r="N32" s="27">
        <f>M32*Calc!$E$23/12</f>
        <v/>
      </c>
      <c r="O32" s="27">
        <f>MIN(M32+N32,Calc!$F$23)</f>
        <v/>
      </c>
      <c r="P32" s="27">
        <f>MAX(0,MIN(M32+N32-O32,Calc!$F$29-$G32-K32))</f>
        <v/>
      </c>
      <c r="Q32" s="27">
        <f>M32+N32-O32-P32</f>
        <v/>
      </c>
      <c r="R32" s="27">
        <f>MAX(0,V31)</f>
        <v/>
      </c>
      <c r="S32" s="27">
        <f>R32*Calc!$E$24/12</f>
        <v/>
      </c>
      <c r="T32" s="27">
        <f>MIN(R32+S32,Calc!$F$24)</f>
        <v/>
      </c>
      <c r="U32" s="27">
        <f>MAX(0,MIN(R32+S32-T32,Calc!$F$29-$G32-K32-P32))</f>
        <v/>
      </c>
      <c r="V32" s="27">
        <f>R32+S32-T32-U32</f>
        <v/>
      </c>
      <c r="W32" s="27">
        <f>MAX(0,AA31)</f>
        <v/>
      </c>
      <c r="X32" s="27">
        <f>W32*Calc!$E$25/12</f>
        <v/>
      </c>
      <c r="Y32" s="27">
        <f>MIN(W32+X32,Calc!$F$25)</f>
        <v/>
      </c>
      <c r="Z32" s="27">
        <f>MAX(0,MIN(W32+X32-Y32,Calc!$F$29-$G32-K32-P32-U32))</f>
        <v/>
      </c>
      <c r="AA32" s="27">
        <f>W32+X32-Y32-Z32</f>
        <v/>
      </c>
      <c r="AB32" s="27">
        <f>MAX(0,AF31)</f>
        <v/>
      </c>
      <c r="AC32" s="27">
        <f>AB32*Calc!$E$26/12</f>
        <v/>
      </c>
      <c r="AD32" s="27">
        <f>MIN(AB32+AC32,Calc!$F$26)</f>
        <v/>
      </c>
      <c r="AE32" s="27">
        <f>MAX(0,MIN(AB32+AC32-AD32,Calc!$F$29-$G32-K32-P32-U32-Z32))</f>
        <v/>
      </c>
      <c r="AF32" s="27">
        <f>AB32+AC32-AD32-AE32</f>
        <v/>
      </c>
      <c r="AG32" s="27">
        <f>MAX(0,AK31)</f>
        <v/>
      </c>
      <c r="AH32" s="27">
        <f>AG32*Calc!$E$27/12</f>
        <v/>
      </c>
      <c r="AI32" s="27">
        <f>MIN(AG32+AH32,Calc!$F$27)</f>
        <v/>
      </c>
      <c r="AJ32" s="27">
        <f>MAX(0,MIN(AG32+AH32-AI32,Calc!$F$29-$G32-K32-P32-U32-Z32-AE32))</f>
        <v/>
      </c>
      <c r="AK32" s="27">
        <f>AG32+AH32-AI32-AJ32</f>
        <v/>
      </c>
    </row>
    <row r="33">
      <c r="A33" t="n">
        <v>28</v>
      </c>
      <c r="B33" s="26">
        <f>EDATE(Debts!$C$6,A33-1)</f>
        <v/>
      </c>
      <c r="C33" s="27">
        <f>SUMIF($H$5:$AK$5,"Min paid",$H33:$AK33)+SUMIF($H$5:$AK$5,"Extra",$H33:$AK33)</f>
        <v/>
      </c>
      <c r="D33" s="27">
        <f>SUMIF($H$5:$AK$5,"Interest",$H33:$AK33)</f>
        <v/>
      </c>
      <c r="E33" s="27">
        <f>SUMIF($H$5:$AK$5,"End balance",$H33:$AK33)</f>
        <v/>
      </c>
      <c r="F33" s="27">
        <f>MAX(0,Calc!$F$29-C33)</f>
        <v/>
      </c>
      <c r="G33" s="27">
        <f>J33+O33+T33+Y33+AD33+AI33</f>
        <v/>
      </c>
      <c r="H33" s="27">
        <f>MAX(0,L32)</f>
        <v/>
      </c>
      <c r="I33" s="27">
        <f>H33*Calc!$E$22/12</f>
        <v/>
      </c>
      <c r="J33" s="27">
        <f>MIN(H33+I33,Calc!$F$22)</f>
        <v/>
      </c>
      <c r="K33" s="27">
        <f>MAX(0,MIN(H33+I33-J33,Calc!$F$29-$G33))</f>
        <v/>
      </c>
      <c r="L33" s="27">
        <f>H33+I33-J33-K33</f>
        <v/>
      </c>
      <c r="M33" s="27">
        <f>MAX(0,Q32)</f>
        <v/>
      </c>
      <c r="N33" s="27">
        <f>M33*Calc!$E$23/12</f>
        <v/>
      </c>
      <c r="O33" s="27">
        <f>MIN(M33+N33,Calc!$F$23)</f>
        <v/>
      </c>
      <c r="P33" s="27">
        <f>MAX(0,MIN(M33+N33-O33,Calc!$F$29-$G33-K33))</f>
        <v/>
      </c>
      <c r="Q33" s="27">
        <f>M33+N33-O33-P33</f>
        <v/>
      </c>
      <c r="R33" s="27">
        <f>MAX(0,V32)</f>
        <v/>
      </c>
      <c r="S33" s="27">
        <f>R33*Calc!$E$24/12</f>
        <v/>
      </c>
      <c r="T33" s="27">
        <f>MIN(R33+S33,Calc!$F$24)</f>
        <v/>
      </c>
      <c r="U33" s="27">
        <f>MAX(0,MIN(R33+S33-T33,Calc!$F$29-$G33-K33-P33))</f>
        <v/>
      </c>
      <c r="V33" s="27">
        <f>R33+S33-T33-U33</f>
        <v/>
      </c>
      <c r="W33" s="27">
        <f>MAX(0,AA32)</f>
        <v/>
      </c>
      <c r="X33" s="27">
        <f>W33*Calc!$E$25/12</f>
        <v/>
      </c>
      <c r="Y33" s="27">
        <f>MIN(W33+X33,Calc!$F$25)</f>
        <v/>
      </c>
      <c r="Z33" s="27">
        <f>MAX(0,MIN(W33+X33-Y33,Calc!$F$29-$G33-K33-P33-U33))</f>
        <v/>
      </c>
      <c r="AA33" s="27">
        <f>W33+X33-Y33-Z33</f>
        <v/>
      </c>
      <c r="AB33" s="27">
        <f>MAX(0,AF32)</f>
        <v/>
      </c>
      <c r="AC33" s="27">
        <f>AB33*Calc!$E$26/12</f>
        <v/>
      </c>
      <c r="AD33" s="27">
        <f>MIN(AB33+AC33,Calc!$F$26)</f>
        <v/>
      </c>
      <c r="AE33" s="27">
        <f>MAX(0,MIN(AB33+AC33-AD33,Calc!$F$29-$G33-K33-P33-U33-Z33))</f>
        <v/>
      </c>
      <c r="AF33" s="27">
        <f>AB33+AC33-AD33-AE33</f>
        <v/>
      </c>
      <c r="AG33" s="27">
        <f>MAX(0,AK32)</f>
        <v/>
      </c>
      <c r="AH33" s="27">
        <f>AG33*Calc!$E$27/12</f>
        <v/>
      </c>
      <c r="AI33" s="27">
        <f>MIN(AG33+AH33,Calc!$F$27)</f>
        <v/>
      </c>
      <c r="AJ33" s="27">
        <f>MAX(0,MIN(AG33+AH33-AI33,Calc!$F$29-$G33-K33-P33-U33-Z33-AE33))</f>
        <v/>
      </c>
      <c r="AK33" s="27">
        <f>AG33+AH33-AI33-AJ33</f>
        <v/>
      </c>
    </row>
    <row r="34">
      <c r="A34" t="n">
        <v>29</v>
      </c>
      <c r="B34" s="26">
        <f>EDATE(Debts!$C$6,A34-1)</f>
        <v/>
      </c>
      <c r="C34" s="27">
        <f>SUMIF($H$5:$AK$5,"Min paid",$H34:$AK34)+SUMIF($H$5:$AK$5,"Extra",$H34:$AK34)</f>
        <v/>
      </c>
      <c r="D34" s="27">
        <f>SUMIF($H$5:$AK$5,"Interest",$H34:$AK34)</f>
        <v/>
      </c>
      <c r="E34" s="27">
        <f>SUMIF($H$5:$AK$5,"End balance",$H34:$AK34)</f>
        <v/>
      </c>
      <c r="F34" s="27">
        <f>MAX(0,Calc!$F$29-C34)</f>
        <v/>
      </c>
      <c r="G34" s="27">
        <f>J34+O34+T34+Y34+AD34+AI34</f>
        <v/>
      </c>
      <c r="H34" s="27">
        <f>MAX(0,L33)</f>
        <v/>
      </c>
      <c r="I34" s="27">
        <f>H34*Calc!$E$22/12</f>
        <v/>
      </c>
      <c r="J34" s="27">
        <f>MIN(H34+I34,Calc!$F$22)</f>
        <v/>
      </c>
      <c r="K34" s="27">
        <f>MAX(0,MIN(H34+I34-J34,Calc!$F$29-$G34))</f>
        <v/>
      </c>
      <c r="L34" s="27">
        <f>H34+I34-J34-K34</f>
        <v/>
      </c>
      <c r="M34" s="27">
        <f>MAX(0,Q33)</f>
        <v/>
      </c>
      <c r="N34" s="27">
        <f>M34*Calc!$E$23/12</f>
        <v/>
      </c>
      <c r="O34" s="27">
        <f>MIN(M34+N34,Calc!$F$23)</f>
        <v/>
      </c>
      <c r="P34" s="27">
        <f>MAX(0,MIN(M34+N34-O34,Calc!$F$29-$G34-K34))</f>
        <v/>
      </c>
      <c r="Q34" s="27">
        <f>M34+N34-O34-P34</f>
        <v/>
      </c>
      <c r="R34" s="27">
        <f>MAX(0,V33)</f>
        <v/>
      </c>
      <c r="S34" s="27">
        <f>R34*Calc!$E$24/12</f>
        <v/>
      </c>
      <c r="T34" s="27">
        <f>MIN(R34+S34,Calc!$F$24)</f>
        <v/>
      </c>
      <c r="U34" s="27">
        <f>MAX(0,MIN(R34+S34-T34,Calc!$F$29-$G34-K34-P34))</f>
        <v/>
      </c>
      <c r="V34" s="27">
        <f>R34+S34-T34-U34</f>
        <v/>
      </c>
      <c r="W34" s="27">
        <f>MAX(0,AA33)</f>
        <v/>
      </c>
      <c r="X34" s="27">
        <f>W34*Calc!$E$25/12</f>
        <v/>
      </c>
      <c r="Y34" s="27">
        <f>MIN(W34+X34,Calc!$F$25)</f>
        <v/>
      </c>
      <c r="Z34" s="27">
        <f>MAX(0,MIN(W34+X34-Y34,Calc!$F$29-$G34-K34-P34-U34))</f>
        <v/>
      </c>
      <c r="AA34" s="27">
        <f>W34+X34-Y34-Z34</f>
        <v/>
      </c>
      <c r="AB34" s="27">
        <f>MAX(0,AF33)</f>
        <v/>
      </c>
      <c r="AC34" s="27">
        <f>AB34*Calc!$E$26/12</f>
        <v/>
      </c>
      <c r="AD34" s="27">
        <f>MIN(AB34+AC34,Calc!$F$26)</f>
        <v/>
      </c>
      <c r="AE34" s="27">
        <f>MAX(0,MIN(AB34+AC34-AD34,Calc!$F$29-$G34-K34-P34-U34-Z34))</f>
        <v/>
      </c>
      <c r="AF34" s="27">
        <f>AB34+AC34-AD34-AE34</f>
        <v/>
      </c>
      <c r="AG34" s="27">
        <f>MAX(0,AK33)</f>
        <v/>
      </c>
      <c r="AH34" s="27">
        <f>AG34*Calc!$E$27/12</f>
        <v/>
      </c>
      <c r="AI34" s="27">
        <f>MIN(AG34+AH34,Calc!$F$27)</f>
        <v/>
      </c>
      <c r="AJ34" s="27">
        <f>MAX(0,MIN(AG34+AH34-AI34,Calc!$F$29-$G34-K34-P34-U34-Z34-AE34))</f>
        <v/>
      </c>
      <c r="AK34" s="27">
        <f>AG34+AH34-AI34-AJ34</f>
        <v/>
      </c>
    </row>
    <row r="35">
      <c r="A35" t="n">
        <v>30</v>
      </c>
      <c r="B35" s="26">
        <f>EDATE(Debts!$C$6,A35-1)</f>
        <v/>
      </c>
      <c r="C35" s="27">
        <f>SUMIF($H$5:$AK$5,"Min paid",$H35:$AK35)+SUMIF($H$5:$AK$5,"Extra",$H35:$AK35)</f>
        <v/>
      </c>
      <c r="D35" s="27">
        <f>SUMIF($H$5:$AK$5,"Interest",$H35:$AK35)</f>
        <v/>
      </c>
      <c r="E35" s="27">
        <f>SUMIF($H$5:$AK$5,"End balance",$H35:$AK35)</f>
        <v/>
      </c>
      <c r="F35" s="27">
        <f>MAX(0,Calc!$F$29-C35)</f>
        <v/>
      </c>
      <c r="G35" s="27">
        <f>J35+O35+T35+Y35+AD35+AI35</f>
        <v/>
      </c>
      <c r="H35" s="27">
        <f>MAX(0,L34)</f>
        <v/>
      </c>
      <c r="I35" s="27">
        <f>H35*Calc!$E$22/12</f>
        <v/>
      </c>
      <c r="J35" s="27">
        <f>MIN(H35+I35,Calc!$F$22)</f>
        <v/>
      </c>
      <c r="K35" s="27">
        <f>MAX(0,MIN(H35+I35-J35,Calc!$F$29-$G35))</f>
        <v/>
      </c>
      <c r="L35" s="27">
        <f>H35+I35-J35-K35</f>
        <v/>
      </c>
      <c r="M35" s="27">
        <f>MAX(0,Q34)</f>
        <v/>
      </c>
      <c r="N35" s="27">
        <f>M35*Calc!$E$23/12</f>
        <v/>
      </c>
      <c r="O35" s="27">
        <f>MIN(M35+N35,Calc!$F$23)</f>
        <v/>
      </c>
      <c r="P35" s="27">
        <f>MAX(0,MIN(M35+N35-O35,Calc!$F$29-$G35-K35))</f>
        <v/>
      </c>
      <c r="Q35" s="27">
        <f>M35+N35-O35-P35</f>
        <v/>
      </c>
      <c r="R35" s="27">
        <f>MAX(0,V34)</f>
        <v/>
      </c>
      <c r="S35" s="27">
        <f>R35*Calc!$E$24/12</f>
        <v/>
      </c>
      <c r="T35" s="27">
        <f>MIN(R35+S35,Calc!$F$24)</f>
        <v/>
      </c>
      <c r="U35" s="27">
        <f>MAX(0,MIN(R35+S35-T35,Calc!$F$29-$G35-K35-P35))</f>
        <v/>
      </c>
      <c r="V35" s="27">
        <f>R35+S35-T35-U35</f>
        <v/>
      </c>
      <c r="W35" s="27">
        <f>MAX(0,AA34)</f>
        <v/>
      </c>
      <c r="X35" s="27">
        <f>W35*Calc!$E$25/12</f>
        <v/>
      </c>
      <c r="Y35" s="27">
        <f>MIN(W35+X35,Calc!$F$25)</f>
        <v/>
      </c>
      <c r="Z35" s="27">
        <f>MAX(0,MIN(W35+X35-Y35,Calc!$F$29-$G35-K35-P35-U35))</f>
        <v/>
      </c>
      <c r="AA35" s="27">
        <f>W35+X35-Y35-Z35</f>
        <v/>
      </c>
      <c r="AB35" s="27">
        <f>MAX(0,AF34)</f>
        <v/>
      </c>
      <c r="AC35" s="27">
        <f>AB35*Calc!$E$26/12</f>
        <v/>
      </c>
      <c r="AD35" s="27">
        <f>MIN(AB35+AC35,Calc!$F$26)</f>
        <v/>
      </c>
      <c r="AE35" s="27">
        <f>MAX(0,MIN(AB35+AC35-AD35,Calc!$F$29-$G35-K35-P35-U35-Z35))</f>
        <v/>
      </c>
      <c r="AF35" s="27">
        <f>AB35+AC35-AD35-AE35</f>
        <v/>
      </c>
      <c r="AG35" s="27">
        <f>MAX(0,AK34)</f>
        <v/>
      </c>
      <c r="AH35" s="27">
        <f>AG35*Calc!$E$27/12</f>
        <v/>
      </c>
      <c r="AI35" s="27">
        <f>MIN(AG35+AH35,Calc!$F$27)</f>
        <v/>
      </c>
      <c r="AJ35" s="27">
        <f>MAX(0,MIN(AG35+AH35-AI35,Calc!$F$29-$G35-K35-P35-U35-Z35-AE35))</f>
        <v/>
      </c>
      <c r="AK35" s="27">
        <f>AG35+AH35-AI35-AJ35</f>
        <v/>
      </c>
    </row>
    <row r="36">
      <c r="A36" t="n">
        <v>31</v>
      </c>
      <c r="B36" s="26">
        <f>EDATE(Debts!$C$6,A36-1)</f>
        <v/>
      </c>
      <c r="C36" s="27">
        <f>SUMIF($H$5:$AK$5,"Min paid",$H36:$AK36)+SUMIF($H$5:$AK$5,"Extra",$H36:$AK36)</f>
        <v/>
      </c>
      <c r="D36" s="27">
        <f>SUMIF($H$5:$AK$5,"Interest",$H36:$AK36)</f>
        <v/>
      </c>
      <c r="E36" s="27">
        <f>SUMIF($H$5:$AK$5,"End balance",$H36:$AK36)</f>
        <v/>
      </c>
      <c r="F36" s="27">
        <f>MAX(0,Calc!$F$29-C36)</f>
        <v/>
      </c>
      <c r="G36" s="27">
        <f>J36+O36+T36+Y36+AD36+AI36</f>
        <v/>
      </c>
      <c r="H36" s="27">
        <f>MAX(0,L35)</f>
        <v/>
      </c>
      <c r="I36" s="27">
        <f>H36*Calc!$E$22/12</f>
        <v/>
      </c>
      <c r="J36" s="27">
        <f>MIN(H36+I36,Calc!$F$22)</f>
        <v/>
      </c>
      <c r="K36" s="27">
        <f>MAX(0,MIN(H36+I36-J36,Calc!$F$29-$G36))</f>
        <v/>
      </c>
      <c r="L36" s="27">
        <f>H36+I36-J36-K36</f>
        <v/>
      </c>
      <c r="M36" s="27">
        <f>MAX(0,Q35)</f>
        <v/>
      </c>
      <c r="N36" s="27">
        <f>M36*Calc!$E$23/12</f>
        <v/>
      </c>
      <c r="O36" s="27">
        <f>MIN(M36+N36,Calc!$F$23)</f>
        <v/>
      </c>
      <c r="P36" s="27">
        <f>MAX(0,MIN(M36+N36-O36,Calc!$F$29-$G36-K36))</f>
        <v/>
      </c>
      <c r="Q36" s="27">
        <f>M36+N36-O36-P36</f>
        <v/>
      </c>
      <c r="R36" s="27">
        <f>MAX(0,V35)</f>
        <v/>
      </c>
      <c r="S36" s="27">
        <f>R36*Calc!$E$24/12</f>
        <v/>
      </c>
      <c r="T36" s="27">
        <f>MIN(R36+S36,Calc!$F$24)</f>
        <v/>
      </c>
      <c r="U36" s="27">
        <f>MAX(0,MIN(R36+S36-T36,Calc!$F$29-$G36-K36-P36))</f>
        <v/>
      </c>
      <c r="V36" s="27">
        <f>R36+S36-T36-U36</f>
        <v/>
      </c>
      <c r="W36" s="27">
        <f>MAX(0,AA35)</f>
        <v/>
      </c>
      <c r="X36" s="27">
        <f>W36*Calc!$E$25/12</f>
        <v/>
      </c>
      <c r="Y36" s="27">
        <f>MIN(W36+X36,Calc!$F$25)</f>
        <v/>
      </c>
      <c r="Z36" s="27">
        <f>MAX(0,MIN(W36+X36-Y36,Calc!$F$29-$G36-K36-P36-U36))</f>
        <v/>
      </c>
      <c r="AA36" s="27">
        <f>W36+X36-Y36-Z36</f>
        <v/>
      </c>
      <c r="AB36" s="27">
        <f>MAX(0,AF35)</f>
        <v/>
      </c>
      <c r="AC36" s="27">
        <f>AB36*Calc!$E$26/12</f>
        <v/>
      </c>
      <c r="AD36" s="27">
        <f>MIN(AB36+AC36,Calc!$F$26)</f>
        <v/>
      </c>
      <c r="AE36" s="27">
        <f>MAX(0,MIN(AB36+AC36-AD36,Calc!$F$29-$G36-K36-P36-U36-Z36))</f>
        <v/>
      </c>
      <c r="AF36" s="27">
        <f>AB36+AC36-AD36-AE36</f>
        <v/>
      </c>
      <c r="AG36" s="27">
        <f>MAX(0,AK35)</f>
        <v/>
      </c>
      <c r="AH36" s="27">
        <f>AG36*Calc!$E$27/12</f>
        <v/>
      </c>
      <c r="AI36" s="27">
        <f>MIN(AG36+AH36,Calc!$F$27)</f>
        <v/>
      </c>
      <c r="AJ36" s="27">
        <f>MAX(0,MIN(AG36+AH36-AI36,Calc!$F$29-$G36-K36-P36-U36-Z36-AE36))</f>
        <v/>
      </c>
      <c r="AK36" s="27">
        <f>AG36+AH36-AI36-AJ36</f>
        <v/>
      </c>
    </row>
    <row r="37">
      <c r="A37" t="n">
        <v>32</v>
      </c>
      <c r="B37" s="26">
        <f>EDATE(Debts!$C$6,A37-1)</f>
        <v/>
      </c>
      <c r="C37" s="27">
        <f>SUMIF($H$5:$AK$5,"Min paid",$H37:$AK37)+SUMIF($H$5:$AK$5,"Extra",$H37:$AK37)</f>
        <v/>
      </c>
      <c r="D37" s="27">
        <f>SUMIF($H$5:$AK$5,"Interest",$H37:$AK37)</f>
        <v/>
      </c>
      <c r="E37" s="27">
        <f>SUMIF($H$5:$AK$5,"End balance",$H37:$AK37)</f>
        <v/>
      </c>
      <c r="F37" s="27">
        <f>MAX(0,Calc!$F$29-C37)</f>
        <v/>
      </c>
      <c r="G37" s="27">
        <f>J37+O37+T37+Y37+AD37+AI37</f>
        <v/>
      </c>
      <c r="H37" s="27">
        <f>MAX(0,L36)</f>
        <v/>
      </c>
      <c r="I37" s="27">
        <f>H37*Calc!$E$22/12</f>
        <v/>
      </c>
      <c r="J37" s="27">
        <f>MIN(H37+I37,Calc!$F$22)</f>
        <v/>
      </c>
      <c r="K37" s="27">
        <f>MAX(0,MIN(H37+I37-J37,Calc!$F$29-$G37))</f>
        <v/>
      </c>
      <c r="L37" s="27">
        <f>H37+I37-J37-K37</f>
        <v/>
      </c>
      <c r="M37" s="27">
        <f>MAX(0,Q36)</f>
        <v/>
      </c>
      <c r="N37" s="27">
        <f>M37*Calc!$E$23/12</f>
        <v/>
      </c>
      <c r="O37" s="27">
        <f>MIN(M37+N37,Calc!$F$23)</f>
        <v/>
      </c>
      <c r="P37" s="27">
        <f>MAX(0,MIN(M37+N37-O37,Calc!$F$29-$G37-K37))</f>
        <v/>
      </c>
      <c r="Q37" s="27">
        <f>M37+N37-O37-P37</f>
        <v/>
      </c>
      <c r="R37" s="27">
        <f>MAX(0,V36)</f>
        <v/>
      </c>
      <c r="S37" s="27">
        <f>R37*Calc!$E$24/12</f>
        <v/>
      </c>
      <c r="T37" s="27">
        <f>MIN(R37+S37,Calc!$F$24)</f>
        <v/>
      </c>
      <c r="U37" s="27">
        <f>MAX(0,MIN(R37+S37-T37,Calc!$F$29-$G37-K37-P37))</f>
        <v/>
      </c>
      <c r="V37" s="27">
        <f>R37+S37-T37-U37</f>
        <v/>
      </c>
      <c r="W37" s="27">
        <f>MAX(0,AA36)</f>
        <v/>
      </c>
      <c r="X37" s="27">
        <f>W37*Calc!$E$25/12</f>
        <v/>
      </c>
      <c r="Y37" s="27">
        <f>MIN(W37+X37,Calc!$F$25)</f>
        <v/>
      </c>
      <c r="Z37" s="27">
        <f>MAX(0,MIN(W37+X37-Y37,Calc!$F$29-$G37-K37-P37-U37))</f>
        <v/>
      </c>
      <c r="AA37" s="27">
        <f>W37+X37-Y37-Z37</f>
        <v/>
      </c>
      <c r="AB37" s="27">
        <f>MAX(0,AF36)</f>
        <v/>
      </c>
      <c r="AC37" s="27">
        <f>AB37*Calc!$E$26/12</f>
        <v/>
      </c>
      <c r="AD37" s="27">
        <f>MIN(AB37+AC37,Calc!$F$26)</f>
        <v/>
      </c>
      <c r="AE37" s="27">
        <f>MAX(0,MIN(AB37+AC37-AD37,Calc!$F$29-$G37-K37-P37-U37-Z37))</f>
        <v/>
      </c>
      <c r="AF37" s="27">
        <f>AB37+AC37-AD37-AE37</f>
        <v/>
      </c>
      <c r="AG37" s="27">
        <f>MAX(0,AK36)</f>
        <v/>
      </c>
      <c r="AH37" s="27">
        <f>AG37*Calc!$E$27/12</f>
        <v/>
      </c>
      <c r="AI37" s="27">
        <f>MIN(AG37+AH37,Calc!$F$27)</f>
        <v/>
      </c>
      <c r="AJ37" s="27">
        <f>MAX(0,MIN(AG37+AH37-AI37,Calc!$F$29-$G37-K37-P37-U37-Z37-AE37))</f>
        <v/>
      </c>
      <c r="AK37" s="27">
        <f>AG37+AH37-AI37-AJ37</f>
        <v/>
      </c>
    </row>
    <row r="38">
      <c r="A38" t="n">
        <v>33</v>
      </c>
      <c r="B38" s="26">
        <f>EDATE(Debts!$C$6,A38-1)</f>
        <v/>
      </c>
      <c r="C38" s="27">
        <f>SUMIF($H$5:$AK$5,"Min paid",$H38:$AK38)+SUMIF($H$5:$AK$5,"Extra",$H38:$AK38)</f>
        <v/>
      </c>
      <c r="D38" s="27">
        <f>SUMIF($H$5:$AK$5,"Interest",$H38:$AK38)</f>
        <v/>
      </c>
      <c r="E38" s="27">
        <f>SUMIF($H$5:$AK$5,"End balance",$H38:$AK38)</f>
        <v/>
      </c>
      <c r="F38" s="27">
        <f>MAX(0,Calc!$F$29-C38)</f>
        <v/>
      </c>
      <c r="G38" s="27">
        <f>J38+O38+T38+Y38+AD38+AI38</f>
        <v/>
      </c>
      <c r="H38" s="27">
        <f>MAX(0,L37)</f>
        <v/>
      </c>
      <c r="I38" s="27">
        <f>H38*Calc!$E$22/12</f>
        <v/>
      </c>
      <c r="J38" s="27">
        <f>MIN(H38+I38,Calc!$F$22)</f>
        <v/>
      </c>
      <c r="K38" s="27">
        <f>MAX(0,MIN(H38+I38-J38,Calc!$F$29-$G38))</f>
        <v/>
      </c>
      <c r="L38" s="27">
        <f>H38+I38-J38-K38</f>
        <v/>
      </c>
      <c r="M38" s="27">
        <f>MAX(0,Q37)</f>
        <v/>
      </c>
      <c r="N38" s="27">
        <f>M38*Calc!$E$23/12</f>
        <v/>
      </c>
      <c r="O38" s="27">
        <f>MIN(M38+N38,Calc!$F$23)</f>
        <v/>
      </c>
      <c r="P38" s="27">
        <f>MAX(0,MIN(M38+N38-O38,Calc!$F$29-$G38-K38))</f>
        <v/>
      </c>
      <c r="Q38" s="27">
        <f>M38+N38-O38-P38</f>
        <v/>
      </c>
      <c r="R38" s="27">
        <f>MAX(0,V37)</f>
        <v/>
      </c>
      <c r="S38" s="27">
        <f>R38*Calc!$E$24/12</f>
        <v/>
      </c>
      <c r="T38" s="27">
        <f>MIN(R38+S38,Calc!$F$24)</f>
        <v/>
      </c>
      <c r="U38" s="27">
        <f>MAX(0,MIN(R38+S38-T38,Calc!$F$29-$G38-K38-P38))</f>
        <v/>
      </c>
      <c r="V38" s="27">
        <f>R38+S38-T38-U38</f>
        <v/>
      </c>
      <c r="W38" s="27">
        <f>MAX(0,AA37)</f>
        <v/>
      </c>
      <c r="X38" s="27">
        <f>W38*Calc!$E$25/12</f>
        <v/>
      </c>
      <c r="Y38" s="27">
        <f>MIN(W38+X38,Calc!$F$25)</f>
        <v/>
      </c>
      <c r="Z38" s="27">
        <f>MAX(0,MIN(W38+X38-Y38,Calc!$F$29-$G38-K38-P38-U38))</f>
        <v/>
      </c>
      <c r="AA38" s="27">
        <f>W38+X38-Y38-Z38</f>
        <v/>
      </c>
      <c r="AB38" s="27">
        <f>MAX(0,AF37)</f>
        <v/>
      </c>
      <c r="AC38" s="27">
        <f>AB38*Calc!$E$26/12</f>
        <v/>
      </c>
      <c r="AD38" s="27">
        <f>MIN(AB38+AC38,Calc!$F$26)</f>
        <v/>
      </c>
      <c r="AE38" s="27">
        <f>MAX(0,MIN(AB38+AC38-AD38,Calc!$F$29-$G38-K38-P38-U38-Z38))</f>
        <v/>
      </c>
      <c r="AF38" s="27">
        <f>AB38+AC38-AD38-AE38</f>
        <v/>
      </c>
      <c r="AG38" s="27">
        <f>MAX(0,AK37)</f>
        <v/>
      </c>
      <c r="AH38" s="27">
        <f>AG38*Calc!$E$27/12</f>
        <v/>
      </c>
      <c r="AI38" s="27">
        <f>MIN(AG38+AH38,Calc!$F$27)</f>
        <v/>
      </c>
      <c r="AJ38" s="27">
        <f>MAX(0,MIN(AG38+AH38-AI38,Calc!$F$29-$G38-K38-P38-U38-Z38-AE38))</f>
        <v/>
      </c>
      <c r="AK38" s="27">
        <f>AG38+AH38-AI38-AJ38</f>
        <v/>
      </c>
    </row>
    <row r="39">
      <c r="A39" t="n">
        <v>34</v>
      </c>
      <c r="B39" s="26">
        <f>EDATE(Debts!$C$6,A39-1)</f>
        <v/>
      </c>
      <c r="C39" s="27">
        <f>SUMIF($H$5:$AK$5,"Min paid",$H39:$AK39)+SUMIF($H$5:$AK$5,"Extra",$H39:$AK39)</f>
        <v/>
      </c>
      <c r="D39" s="27">
        <f>SUMIF($H$5:$AK$5,"Interest",$H39:$AK39)</f>
        <v/>
      </c>
      <c r="E39" s="27">
        <f>SUMIF($H$5:$AK$5,"End balance",$H39:$AK39)</f>
        <v/>
      </c>
      <c r="F39" s="27">
        <f>MAX(0,Calc!$F$29-C39)</f>
        <v/>
      </c>
      <c r="G39" s="27">
        <f>J39+O39+T39+Y39+AD39+AI39</f>
        <v/>
      </c>
      <c r="H39" s="27">
        <f>MAX(0,L38)</f>
        <v/>
      </c>
      <c r="I39" s="27">
        <f>H39*Calc!$E$22/12</f>
        <v/>
      </c>
      <c r="J39" s="27">
        <f>MIN(H39+I39,Calc!$F$22)</f>
        <v/>
      </c>
      <c r="K39" s="27">
        <f>MAX(0,MIN(H39+I39-J39,Calc!$F$29-$G39))</f>
        <v/>
      </c>
      <c r="L39" s="27">
        <f>H39+I39-J39-K39</f>
        <v/>
      </c>
      <c r="M39" s="27">
        <f>MAX(0,Q38)</f>
        <v/>
      </c>
      <c r="N39" s="27">
        <f>M39*Calc!$E$23/12</f>
        <v/>
      </c>
      <c r="O39" s="27">
        <f>MIN(M39+N39,Calc!$F$23)</f>
        <v/>
      </c>
      <c r="P39" s="27">
        <f>MAX(0,MIN(M39+N39-O39,Calc!$F$29-$G39-K39))</f>
        <v/>
      </c>
      <c r="Q39" s="27">
        <f>M39+N39-O39-P39</f>
        <v/>
      </c>
      <c r="R39" s="27">
        <f>MAX(0,V38)</f>
        <v/>
      </c>
      <c r="S39" s="27">
        <f>R39*Calc!$E$24/12</f>
        <v/>
      </c>
      <c r="T39" s="27">
        <f>MIN(R39+S39,Calc!$F$24)</f>
        <v/>
      </c>
      <c r="U39" s="27">
        <f>MAX(0,MIN(R39+S39-T39,Calc!$F$29-$G39-K39-P39))</f>
        <v/>
      </c>
      <c r="V39" s="27">
        <f>R39+S39-T39-U39</f>
        <v/>
      </c>
      <c r="W39" s="27">
        <f>MAX(0,AA38)</f>
        <v/>
      </c>
      <c r="X39" s="27">
        <f>W39*Calc!$E$25/12</f>
        <v/>
      </c>
      <c r="Y39" s="27">
        <f>MIN(W39+X39,Calc!$F$25)</f>
        <v/>
      </c>
      <c r="Z39" s="27">
        <f>MAX(0,MIN(W39+X39-Y39,Calc!$F$29-$G39-K39-P39-U39))</f>
        <v/>
      </c>
      <c r="AA39" s="27">
        <f>W39+X39-Y39-Z39</f>
        <v/>
      </c>
      <c r="AB39" s="27">
        <f>MAX(0,AF38)</f>
        <v/>
      </c>
      <c r="AC39" s="27">
        <f>AB39*Calc!$E$26/12</f>
        <v/>
      </c>
      <c r="AD39" s="27">
        <f>MIN(AB39+AC39,Calc!$F$26)</f>
        <v/>
      </c>
      <c r="AE39" s="27">
        <f>MAX(0,MIN(AB39+AC39-AD39,Calc!$F$29-$G39-K39-P39-U39-Z39))</f>
        <v/>
      </c>
      <c r="AF39" s="27">
        <f>AB39+AC39-AD39-AE39</f>
        <v/>
      </c>
      <c r="AG39" s="27">
        <f>MAX(0,AK38)</f>
        <v/>
      </c>
      <c r="AH39" s="27">
        <f>AG39*Calc!$E$27/12</f>
        <v/>
      </c>
      <c r="AI39" s="27">
        <f>MIN(AG39+AH39,Calc!$F$27)</f>
        <v/>
      </c>
      <c r="AJ39" s="27">
        <f>MAX(0,MIN(AG39+AH39-AI39,Calc!$F$29-$G39-K39-P39-U39-Z39-AE39))</f>
        <v/>
      </c>
      <c r="AK39" s="27">
        <f>AG39+AH39-AI39-AJ39</f>
        <v/>
      </c>
    </row>
    <row r="40">
      <c r="A40" t="n">
        <v>35</v>
      </c>
      <c r="B40" s="26">
        <f>EDATE(Debts!$C$6,A40-1)</f>
        <v/>
      </c>
      <c r="C40" s="27">
        <f>SUMIF($H$5:$AK$5,"Min paid",$H40:$AK40)+SUMIF($H$5:$AK$5,"Extra",$H40:$AK40)</f>
        <v/>
      </c>
      <c r="D40" s="27">
        <f>SUMIF($H$5:$AK$5,"Interest",$H40:$AK40)</f>
        <v/>
      </c>
      <c r="E40" s="27">
        <f>SUMIF($H$5:$AK$5,"End balance",$H40:$AK40)</f>
        <v/>
      </c>
      <c r="F40" s="27">
        <f>MAX(0,Calc!$F$29-C40)</f>
        <v/>
      </c>
      <c r="G40" s="27">
        <f>J40+O40+T40+Y40+AD40+AI40</f>
        <v/>
      </c>
      <c r="H40" s="27">
        <f>MAX(0,L39)</f>
        <v/>
      </c>
      <c r="I40" s="27">
        <f>H40*Calc!$E$22/12</f>
        <v/>
      </c>
      <c r="J40" s="27">
        <f>MIN(H40+I40,Calc!$F$22)</f>
        <v/>
      </c>
      <c r="K40" s="27">
        <f>MAX(0,MIN(H40+I40-J40,Calc!$F$29-$G40))</f>
        <v/>
      </c>
      <c r="L40" s="27">
        <f>H40+I40-J40-K40</f>
        <v/>
      </c>
      <c r="M40" s="27">
        <f>MAX(0,Q39)</f>
        <v/>
      </c>
      <c r="N40" s="27">
        <f>M40*Calc!$E$23/12</f>
        <v/>
      </c>
      <c r="O40" s="27">
        <f>MIN(M40+N40,Calc!$F$23)</f>
        <v/>
      </c>
      <c r="P40" s="27">
        <f>MAX(0,MIN(M40+N40-O40,Calc!$F$29-$G40-K40))</f>
        <v/>
      </c>
      <c r="Q40" s="27">
        <f>M40+N40-O40-P40</f>
        <v/>
      </c>
      <c r="R40" s="27">
        <f>MAX(0,V39)</f>
        <v/>
      </c>
      <c r="S40" s="27">
        <f>R40*Calc!$E$24/12</f>
        <v/>
      </c>
      <c r="T40" s="27">
        <f>MIN(R40+S40,Calc!$F$24)</f>
        <v/>
      </c>
      <c r="U40" s="27">
        <f>MAX(0,MIN(R40+S40-T40,Calc!$F$29-$G40-K40-P40))</f>
        <v/>
      </c>
      <c r="V40" s="27">
        <f>R40+S40-T40-U40</f>
        <v/>
      </c>
      <c r="W40" s="27">
        <f>MAX(0,AA39)</f>
        <v/>
      </c>
      <c r="X40" s="27">
        <f>W40*Calc!$E$25/12</f>
        <v/>
      </c>
      <c r="Y40" s="27">
        <f>MIN(W40+X40,Calc!$F$25)</f>
        <v/>
      </c>
      <c r="Z40" s="27">
        <f>MAX(0,MIN(W40+X40-Y40,Calc!$F$29-$G40-K40-P40-U40))</f>
        <v/>
      </c>
      <c r="AA40" s="27">
        <f>W40+X40-Y40-Z40</f>
        <v/>
      </c>
      <c r="AB40" s="27">
        <f>MAX(0,AF39)</f>
        <v/>
      </c>
      <c r="AC40" s="27">
        <f>AB40*Calc!$E$26/12</f>
        <v/>
      </c>
      <c r="AD40" s="27">
        <f>MIN(AB40+AC40,Calc!$F$26)</f>
        <v/>
      </c>
      <c r="AE40" s="27">
        <f>MAX(0,MIN(AB40+AC40-AD40,Calc!$F$29-$G40-K40-P40-U40-Z40))</f>
        <v/>
      </c>
      <c r="AF40" s="27">
        <f>AB40+AC40-AD40-AE40</f>
        <v/>
      </c>
      <c r="AG40" s="27">
        <f>MAX(0,AK39)</f>
        <v/>
      </c>
      <c r="AH40" s="27">
        <f>AG40*Calc!$E$27/12</f>
        <v/>
      </c>
      <c r="AI40" s="27">
        <f>MIN(AG40+AH40,Calc!$F$27)</f>
        <v/>
      </c>
      <c r="AJ40" s="27">
        <f>MAX(0,MIN(AG40+AH40-AI40,Calc!$F$29-$G40-K40-P40-U40-Z40-AE40))</f>
        <v/>
      </c>
      <c r="AK40" s="27">
        <f>AG40+AH40-AI40-AJ40</f>
        <v/>
      </c>
    </row>
    <row r="41">
      <c r="A41" t="n">
        <v>36</v>
      </c>
      <c r="B41" s="26">
        <f>EDATE(Debts!$C$6,A41-1)</f>
        <v/>
      </c>
      <c r="C41" s="27">
        <f>SUMIF($H$5:$AK$5,"Min paid",$H41:$AK41)+SUMIF($H$5:$AK$5,"Extra",$H41:$AK41)</f>
        <v/>
      </c>
      <c r="D41" s="27">
        <f>SUMIF($H$5:$AK$5,"Interest",$H41:$AK41)</f>
        <v/>
      </c>
      <c r="E41" s="27">
        <f>SUMIF($H$5:$AK$5,"End balance",$H41:$AK41)</f>
        <v/>
      </c>
      <c r="F41" s="27">
        <f>MAX(0,Calc!$F$29-C41)</f>
        <v/>
      </c>
      <c r="G41" s="27">
        <f>J41+O41+T41+Y41+AD41+AI41</f>
        <v/>
      </c>
      <c r="H41" s="27">
        <f>MAX(0,L40)</f>
        <v/>
      </c>
      <c r="I41" s="27">
        <f>H41*Calc!$E$22/12</f>
        <v/>
      </c>
      <c r="J41" s="27">
        <f>MIN(H41+I41,Calc!$F$22)</f>
        <v/>
      </c>
      <c r="K41" s="27">
        <f>MAX(0,MIN(H41+I41-J41,Calc!$F$29-$G41))</f>
        <v/>
      </c>
      <c r="L41" s="27">
        <f>H41+I41-J41-K41</f>
        <v/>
      </c>
      <c r="M41" s="27">
        <f>MAX(0,Q40)</f>
        <v/>
      </c>
      <c r="N41" s="27">
        <f>M41*Calc!$E$23/12</f>
        <v/>
      </c>
      <c r="O41" s="27">
        <f>MIN(M41+N41,Calc!$F$23)</f>
        <v/>
      </c>
      <c r="P41" s="27">
        <f>MAX(0,MIN(M41+N41-O41,Calc!$F$29-$G41-K41))</f>
        <v/>
      </c>
      <c r="Q41" s="27">
        <f>M41+N41-O41-P41</f>
        <v/>
      </c>
      <c r="R41" s="27">
        <f>MAX(0,V40)</f>
        <v/>
      </c>
      <c r="S41" s="27">
        <f>R41*Calc!$E$24/12</f>
        <v/>
      </c>
      <c r="T41" s="27">
        <f>MIN(R41+S41,Calc!$F$24)</f>
        <v/>
      </c>
      <c r="U41" s="27">
        <f>MAX(0,MIN(R41+S41-T41,Calc!$F$29-$G41-K41-P41))</f>
        <v/>
      </c>
      <c r="V41" s="27">
        <f>R41+S41-T41-U41</f>
        <v/>
      </c>
      <c r="W41" s="27">
        <f>MAX(0,AA40)</f>
        <v/>
      </c>
      <c r="X41" s="27">
        <f>W41*Calc!$E$25/12</f>
        <v/>
      </c>
      <c r="Y41" s="27">
        <f>MIN(W41+X41,Calc!$F$25)</f>
        <v/>
      </c>
      <c r="Z41" s="27">
        <f>MAX(0,MIN(W41+X41-Y41,Calc!$F$29-$G41-K41-P41-U41))</f>
        <v/>
      </c>
      <c r="AA41" s="27">
        <f>W41+X41-Y41-Z41</f>
        <v/>
      </c>
      <c r="AB41" s="27">
        <f>MAX(0,AF40)</f>
        <v/>
      </c>
      <c r="AC41" s="27">
        <f>AB41*Calc!$E$26/12</f>
        <v/>
      </c>
      <c r="AD41" s="27">
        <f>MIN(AB41+AC41,Calc!$F$26)</f>
        <v/>
      </c>
      <c r="AE41" s="27">
        <f>MAX(0,MIN(AB41+AC41-AD41,Calc!$F$29-$G41-K41-P41-U41-Z41))</f>
        <v/>
      </c>
      <c r="AF41" s="27">
        <f>AB41+AC41-AD41-AE41</f>
        <v/>
      </c>
      <c r="AG41" s="27">
        <f>MAX(0,AK40)</f>
        <v/>
      </c>
      <c r="AH41" s="27">
        <f>AG41*Calc!$E$27/12</f>
        <v/>
      </c>
      <c r="AI41" s="27">
        <f>MIN(AG41+AH41,Calc!$F$27)</f>
        <v/>
      </c>
      <c r="AJ41" s="27">
        <f>MAX(0,MIN(AG41+AH41-AI41,Calc!$F$29-$G41-K41-P41-U41-Z41-AE41))</f>
        <v/>
      </c>
      <c r="AK41" s="27">
        <f>AG41+AH41-AI41-AJ41</f>
        <v/>
      </c>
    </row>
    <row r="42">
      <c r="A42" t="n">
        <v>37</v>
      </c>
      <c r="B42" s="26">
        <f>EDATE(Debts!$C$6,A42-1)</f>
        <v/>
      </c>
      <c r="C42" s="27">
        <f>SUMIF($H$5:$AK$5,"Min paid",$H42:$AK42)+SUMIF($H$5:$AK$5,"Extra",$H42:$AK42)</f>
        <v/>
      </c>
      <c r="D42" s="27">
        <f>SUMIF($H$5:$AK$5,"Interest",$H42:$AK42)</f>
        <v/>
      </c>
      <c r="E42" s="27">
        <f>SUMIF($H$5:$AK$5,"End balance",$H42:$AK42)</f>
        <v/>
      </c>
      <c r="F42" s="27">
        <f>MAX(0,Calc!$F$29-C42)</f>
        <v/>
      </c>
      <c r="G42" s="27">
        <f>J42+O42+T42+Y42+AD42+AI42</f>
        <v/>
      </c>
      <c r="H42" s="27">
        <f>MAX(0,L41)</f>
        <v/>
      </c>
      <c r="I42" s="27">
        <f>H42*Calc!$E$22/12</f>
        <v/>
      </c>
      <c r="J42" s="27">
        <f>MIN(H42+I42,Calc!$F$22)</f>
        <v/>
      </c>
      <c r="K42" s="27">
        <f>MAX(0,MIN(H42+I42-J42,Calc!$F$29-$G42))</f>
        <v/>
      </c>
      <c r="L42" s="27">
        <f>H42+I42-J42-K42</f>
        <v/>
      </c>
      <c r="M42" s="27">
        <f>MAX(0,Q41)</f>
        <v/>
      </c>
      <c r="N42" s="27">
        <f>M42*Calc!$E$23/12</f>
        <v/>
      </c>
      <c r="O42" s="27">
        <f>MIN(M42+N42,Calc!$F$23)</f>
        <v/>
      </c>
      <c r="P42" s="27">
        <f>MAX(0,MIN(M42+N42-O42,Calc!$F$29-$G42-K42))</f>
        <v/>
      </c>
      <c r="Q42" s="27">
        <f>M42+N42-O42-P42</f>
        <v/>
      </c>
      <c r="R42" s="27">
        <f>MAX(0,V41)</f>
        <v/>
      </c>
      <c r="S42" s="27">
        <f>R42*Calc!$E$24/12</f>
        <v/>
      </c>
      <c r="T42" s="27">
        <f>MIN(R42+S42,Calc!$F$24)</f>
        <v/>
      </c>
      <c r="U42" s="27">
        <f>MAX(0,MIN(R42+S42-T42,Calc!$F$29-$G42-K42-P42))</f>
        <v/>
      </c>
      <c r="V42" s="27">
        <f>R42+S42-T42-U42</f>
        <v/>
      </c>
      <c r="W42" s="27">
        <f>MAX(0,AA41)</f>
        <v/>
      </c>
      <c r="X42" s="27">
        <f>W42*Calc!$E$25/12</f>
        <v/>
      </c>
      <c r="Y42" s="27">
        <f>MIN(W42+X42,Calc!$F$25)</f>
        <v/>
      </c>
      <c r="Z42" s="27">
        <f>MAX(0,MIN(W42+X42-Y42,Calc!$F$29-$G42-K42-P42-U42))</f>
        <v/>
      </c>
      <c r="AA42" s="27">
        <f>W42+X42-Y42-Z42</f>
        <v/>
      </c>
      <c r="AB42" s="27">
        <f>MAX(0,AF41)</f>
        <v/>
      </c>
      <c r="AC42" s="27">
        <f>AB42*Calc!$E$26/12</f>
        <v/>
      </c>
      <c r="AD42" s="27">
        <f>MIN(AB42+AC42,Calc!$F$26)</f>
        <v/>
      </c>
      <c r="AE42" s="27">
        <f>MAX(0,MIN(AB42+AC42-AD42,Calc!$F$29-$G42-K42-P42-U42-Z42))</f>
        <v/>
      </c>
      <c r="AF42" s="27">
        <f>AB42+AC42-AD42-AE42</f>
        <v/>
      </c>
      <c r="AG42" s="27">
        <f>MAX(0,AK41)</f>
        <v/>
      </c>
      <c r="AH42" s="27">
        <f>AG42*Calc!$E$27/12</f>
        <v/>
      </c>
      <c r="AI42" s="27">
        <f>MIN(AG42+AH42,Calc!$F$27)</f>
        <v/>
      </c>
      <c r="AJ42" s="27">
        <f>MAX(0,MIN(AG42+AH42-AI42,Calc!$F$29-$G42-K42-P42-U42-Z42-AE42))</f>
        <v/>
      </c>
      <c r="AK42" s="27">
        <f>AG42+AH42-AI42-AJ42</f>
        <v/>
      </c>
    </row>
    <row r="43">
      <c r="A43" t="n">
        <v>38</v>
      </c>
      <c r="B43" s="26">
        <f>EDATE(Debts!$C$6,A43-1)</f>
        <v/>
      </c>
      <c r="C43" s="27">
        <f>SUMIF($H$5:$AK$5,"Min paid",$H43:$AK43)+SUMIF($H$5:$AK$5,"Extra",$H43:$AK43)</f>
        <v/>
      </c>
      <c r="D43" s="27">
        <f>SUMIF($H$5:$AK$5,"Interest",$H43:$AK43)</f>
        <v/>
      </c>
      <c r="E43" s="27">
        <f>SUMIF($H$5:$AK$5,"End balance",$H43:$AK43)</f>
        <v/>
      </c>
      <c r="F43" s="27">
        <f>MAX(0,Calc!$F$29-C43)</f>
        <v/>
      </c>
      <c r="G43" s="27">
        <f>J43+O43+T43+Y43+AD43+AI43</f>
        <v/>
      </c>
      <c r="H43" s="27">
        <f>MAX(0,L42)</f>
        <v/>
      </c>
      <c r="I43" s="27">
        <f>H43*Calc!$E$22/12</f>
        <v/>
      </c>
      <c r="J43" s="27">
        <f>MIN(H43+I43,Calc!$F$22)</f>
        <v/>
      </c>
      <c r="K43" s="27">
        <f>MAX(0,MIN(H43+I43-J43,Calc!$F$29-$G43))</f>
        <v/>
      </c>
      <c r="L43" s="27">
        <f>H43+I43-J43-K43</f>
        <v/>
      </c>
      <c r="M43" s="27">
        <f>MAX(0,Q42)</f>
        <v/>
      </c>
      <c r="N43" s="27">
        <f>M43*Calc!$E$23/12</f>
        <v/>
      </c>
      <c r="O43" s="27">
        <f>MIN(M43+N43,Calc!$F$23)</f>
        <v/>
      </c>
      <c r="P43" s="27">
        <f>MAX(0,MIN(M43+N43-O43,Calc!$F$29-$G43-K43))</f>
        <v/>
      </c>
      <c r="Q43" s="27">
        <f>M43+N43-O43-P43</f>
        <v/>
      </c>
      <c r="R43" s="27">
        <f>MAX(0,V42)</f>
        <v/>
      </c>
      <c r="S43" s="27">
        <f>R43*Calc!$E$24/12</f>
        <v/>
      </c>
      <c r="T43" s="27">
        <f>MIN(R43+S43,Calc!$F$24)</f>
        <v/>
      </c>
      <c r="U43" s="27">
        <f>MAX(0,MIN(R43+S43-T43,Calc!$F$29-$G43-K43-P43))</f>
        <v/>
      </c>
      <c r="V43" s="27">
        <f>R43+S43-T43-U43</f>
        <v/>
      </c>
      <c r="W43" s="27">
        <f>MAX(0,AA42)</f>
        <v/>
      </c>
      <c r="X43" s="27">
        <f>W43*Calc!$E$25/12</f>
        <v/>
      </c>
      <c r="Y43" s="27">
        <f>MIN(W43+X43,Calc!$F$25)</f>
        <v/>
      </c>
      <c r="Z43" s="27">
        <f>MAX(0,MIN(W43+X43-Y43,Calc!$F$29-$G43-K43-P43-U43))</f>
        <v/>
      </c>
      <c r="AA43" s="27">
        <f>W43+X43-Y43-Z43</f>
        <v/>
      </c>
      <c r="AB43" s="27">
        <f>MAX(0,AF42)</f>
        <v/>
      </c>
      <c r="AC43" s="27">
        <f>AB43*Calc!$E$26/12</f>
        <v/>
      </c>
      <c r="AD43" s="27">
        <f>MIN(AB43+AC43,Calc!$F$26)</f>
        <v/>
      </c>
      <c r="AE43" s="27">
        <f>MAX(0,MIN(AB43+AC43-AD43,Calc!$F$29-$G43-K43-P43-U43-Z43))</f>
        <v/>
      </c>
      <c r="AF43" s="27">
        <f>AB43+AC43-AD43-AE43</f>
        <v/>
      </c>
      <c r="AG43" s="27">
        <f>MAX(0,AK42)</f>
        <v/>
      </c>
      <c r="AH43" s="27">
        <f>AG43*Calc!$E$27/12</f>
        <v/>
      </c>
      <c r="AI43" s="27">
        <f>MIN(AG43+AH43,Calc!$F$27)</f>
        <v/>
      </c>
      <c r="AJ43" s="27">
        <f>MAX(0,MIN(AG43+AH43-AI43,Calc!$F$29-$G43-K43-P43-U43-Z43-AE43))</f>
        <v/>
      </c>
      <c r="AK43" s="27">
        <f>AG43+AH43-AI43-AJ43</f>
        <v/>
      </c>
    </row>
    <row r="44">
      <c r="A44" t="n">
        <v>39</v>
      </c>
      <c r="B44" s="26">
        <f>EDATE(Debts!$C$6,A44-1)</f>
        <v/>
      </c>
      <c r="C44" s="27">
        <f>SUMIF($H$5:$AK$5,"Min paid",$H44:$AK44)+SUMIF($H$5:$AK$5,"Extra",$H44:$AK44)</f>
        <v/>
      </c>
      <c r="D44" s="27">
        <f>SUMIF($H$5:$AK$5,"Interest",$H44:$AK44)</f>
        <v/>
      </c>
      <c r="E44" s="27">
        <f>SUMIF($H$5:$AK$5,"End balance",$H44:$AK44)</f>
        <v/>
      </c>
      <c r="F44" s="27">
        <f>MAX(0,Calc!$F$29-C44)</f>
        <v/>
      </c>
      <c r="G44" s="27">
        <f>J44+O44+T44+Y44+AD44+AI44</f>
        <v/>
      </c>
      <c r="H44" s="27">
        <f>MAX(0,L43)</f>
        <v/>
      </c>
      <c r="I44" s="27">
        <f>H44*Calc!$E$22/12</f>
        <v/>
      </c>
      <c r="J44" s="27">
        <f>MIN(H44+I44,Calc!$F$22)</f>
        <v/>
      </c>
      <c r="K44" s="27">
        <f>MAX(0,MIN(H44+I44-J44,Calc!$F$29-$G44))</f>
        <v/>
      </c>
      <c r="L44" s="27">
        <f>H44+I44-J44-K44</f>
        <v/>
      </c>
      <c r="M44" s="27">
        <f>MAX(0,Q43)</f>
        <v/>
      </c>
      <c r="N44" s="27">
        <f>M44*Calc!$E$23/12</f>
        <v/>
      </c>
      <c r="O44" s="27">
        <f>MIN(M44+N44,Calc!$F$23)</f>
        <v/>
      </c>
      <c r="P44" s="27">
        <f>MAX(0,MIN(M44+N44-O44,Calc!$F$29-$G44-K44))</f>
        <v/>
      </c>
      <c r="Q44" s="27">
        <f>M44+N44-O44-P44</f>
        <v/>
      </c>
      <c r="R44" s="27">
        <f>MAX(0,V43)</f>
        <v/>
      </c>
      <c r="S44" s="27">
        <f>R44*Calc!$E$24/12</f>
        <v/>
      </c>
      <c r="T44" s="27">
        <f>MIN(R44+S44,Calc!$F$24)</f>
        <v/>
      </c>
      <c r="U44" s="27">
        <f>MAX(0,MIN(R44+S44-T44,Calc!$F$29-$G44-K44-P44))</f>
        <v/>
      </c>
      <c r="V44" s="27">
        <f>R44+S44-T44-U44</f>
        <v/>
      </c>
      <c r="W44" s="27">
        <f>MAX(0,AA43)</f>
        <v/>
      </c>
      <c r="X44" s="27">
        <f>W44*Calc!$E$25/12</f>
        <v/>
      </c>
      <c r="Y44" s="27">
        <f>MIN(W44+X44,Calc!$F$25)</f>
        <v/>
      </c>
      <c r="Z44" s="27">
        <f>MAX(0,MIN(W44+X44-Y44,Calc!$F$29-$G44-K44-P44-U44))</f>
        <v/>
      </c>
      <c r="AA44" s="27">
        <f>W44+X44-Y44-Z44</f>
        <v/>
      </c>
      <c r="AB44" s="27">
        <f>MAX(0,AF43)</f>
        <v/>
      </c>
      <c r="AC44" s="27">
        <f>AB44*Calc!$E$26/12</f>
        <v/>
      </c>
      <c r="AD44" s="27">
        <f>MIN(AB44+AC44,Calc!$F$26)</f>
        <v/>
      </c>
      <c r="AE44" s="27">
        <f>MAX(0,MIN(AB44+AC44-AD44,Calc!$F$29-$G44-K44-P44-U44-Z44))</f>
        <v/>
      </c>
      <c r="AF44" s="27">
        <f>AB44+AC44-AD44-AE44</f>
        <v/>
      </c>
      <c r="AG44" s="27">
        <f>MAX(0,AK43)</f>
        <v/>
      </c>
      <c r="AH44" s="27">
        <f>AG44*Calc!$E$27/12</f>
        <v/>
      </c>
      <c r="AI44" s="27">
        <f>MIN(AG44+AH44,Calc!$F$27)</f>
        <v/>
      </c>
      <c r="AJ44" s="27">
        <f>MAX(0,MIN(AG44+AH44-AI44,Calc!$F$29-$G44-K44-P44-U44-Z44-AE44))</f>
        <v/>
      </c>
      <c r="AK44" s="27">
        <f>AG44+AH44-AI44-AJ44</f>
        <v/>
      </c>
    </row>
    <row r="45">
      <c r="A45" t="n">
        <v>40</v>
      </c>
      <c r="B45" s="26">
        <f>EDATE(Debts!$C$6,A45-1)</f>
        <v/>
      </c>
      <c r="C45" s="27">
        <f>SUMIF($H$5:$AK$5,"Min paid",$H45:$AK45)+SUMIF($H$5:$AK$5,"Extra",$H45:$AK45)</f>
        <v/>
      </c>
      <c r="D45" s="27">
        <f>SUMIF($H$5:$AK$5,"Interest",$H45:$AK45)</f>
        <v/>
      </c>
      <c r="E45" s="27">
        <f>SUMIF($H$5:$AK$5,"End balance",$H45:$AK45)</f>
        <v/>
      </c>
      <c r="F45" s="27">
        <f>MAX(0,Calc!$F$29-C45)</f>
        <v/>
      </c>
      <c r="G45" s="27">
        <f>J45+O45+T45+Y45+AD45+AI45</f>
        <v/>
      </c>
      <c r="H45" s="27">
        <f>MAX(0,L44)</f>
        <v/>
      </c>
      <c r="I45" s="27">
        <f>H45*Calc!$E$22/12</f>
        <v/>
      </c>
      <c r="J45" s="27">
        <f>MIN(H45+I45,Calc!$F$22)</f>
        <v/>
      </c>
      <c r="K45" s="27">
        <f>MAX(0,MIN(H45+I45-J45,Calc!$F$29-$G45))</f>
        <v/>
      </c>
      <c r="L45" s="27">
        <f>H45+I45-J45-K45</f>
        <v/>
      </c>
      <c r="M45" s="27">
        <f>MAX(0,Q44)</f>
        <v/>
      </c>
      <c r="N45" s="27">
        <f>M45*Calc!$E$23/12</f>
        <v/>
      </c>
      <c r="O45" s="27">
        <f>MIN(M45+N45,Calc!$F$23)</f>
        <v/>
      </c>
      <c r="P45" s="27">
        <f>MAX(0,MIN(M45+N45-O45,Calc!$F$29-$G45-K45))</f>
        <v/>
      </c>
      <c r="Q45" s="27">
        <f>M45+N45-O45-P45</f>
        <v/>
      </c>
      <c r="R45" s="27">
        <f>MAX(0,V44)</f>
        <v/>
      </c>
      <c r="S45" s="27">
        <f>R45*Calc!$E$24/12</f>
        <v/>
      </c>
      <c r="T45" s="27">
        <f>MIN(R45+S45,Calc!$F$24)</f>
        <v/>
      </c>
      <c r="U45" s="27">
        <f>MAX(0,MIN(R45+S45-T45,Calc!$F$29-$G45-K45-P45))</f>
        <v/>
      </c>
      <c r="V45" s="27">
        <f>R45+S45-T45-U45</f>
        <v/>
      </c>
      <c r="W45" s="27">
        <f>MAX(0,AA44)</f>
        <v/>
      </c>
      <c r="X45" s="27">
        <f>W45*Calc!$E$25/12</f>
        <v/>
      </c>
      <c r="Y45" s="27">
        <f>MIN(W45+X45,Calc!$F$25)</f>
        <v/>
      </c>
      <c r="Z45" s="27">
        <f>MAX(0,MIN(W45+X45-Y45,Calc!$F$29-$G45-K45-P45-U45))</f>
        <v/>
      </c>
      <c r="AA45" s="27">
        <f>W45+X45-Y45-Z45</f>
        <v/>
      </c>
      <c r="AB45" s="27">
        <f>MAX(0,AF44)</f>
        <v/>
      </c>
      <c r="AC45" s="27">
        <f>AB45*Calc!$E$26/12</f>
        <v/>
      </c>
      <c r="AD45" s="27">
        <f>MIN(AB45+AC45,Calc!$F$26)</f>
        <v/>
      </c>
      <c r="AE45" s="27">
        <f>MAX(0,MIN(AB45+AC45-AD45,Calc!$F$29-$G45-K45-P45-U45-Z45))</f>
        <v/>
      </c>
      <c r="AF45" s="27">
        <f>AB45+AC45-AD45-AE45</f>
        <v/>
      </c>
      <c r="AG45" s="27">
        <f>MAX(0,AK44)</f>
        <v/>
      </c>
      <c r="AH45" s="27">
        <f>AG45*Calc!$E$27/12</f>
        <v/>
      </c>
      <c r="AI45" s="27">
        <f>MIN(AG45+AH45,Calc!$F$27)</f>
        <v/>
      </c>
      <c r="AJ45" s="27">
        <f>MAX(0,MIN(AG45+AH45-AI45,Calc!$F$29-$G45-K45-P45-U45-Z45-AE45))</f>
        <v/>
      </c>
      <c r="AK45" s="27">
        <f>AG45+AH45-AI45-AJ45</f>
        <v/>
      </c>
    </row>
    <row r="46">
      <c r="A46" t="n">
        <v>41</v>
      </c>
      <c r="B46" s="26">
        <f>EDATE(Debts!$C$6,A46-1)</f>
        <v/>
      </c>
      <c r="C46" s="27">
        <f>SUMIF($H$5:$AK$5,"Min paid",$H46:$AK46)+SUMIF($H$5:$AK$5,"Extra",$H46:$AK46)</f>
        <v/>
      </c>
      <c r="D46" s="27">
        <f>SUMIF($H$5:$AK$5,"Interest",$H46:$AK46)</f>
        <v/>
      </c>
      <c r="E46" s="27">
        <f>SUMIF($H$5:$AK$5,"End balance",$H46:$AK46)</f>
        <v/>
      </c>
      <c r="F46" s="27">
        <f>MAX(0,Calc!$F$29-C46)</f>
        <v/>
      </c>
      <c r="G46" s="27">
        <f>J46+O46+T46+Y46+AD46+AI46</f>
        <v/>
      </c>
      <c r="H46" s="27">
        <f>MAX(0,L45)</f>
        <v/>
      </c>
      <c r="I46" s="27">
        <f>H46*Calc!$E$22/12</f>
        <v/>
      </c>
      <c r="J46" s="27">
        <f>MIN(H46+I46,Calc!$F$22)</f>
        <v/>
      </c>
      <c r="K46" s="27">
        <f>MAX(0,MIN(H46+I46-J46,Calc!$F$29-$G46))</f>
        <v/>
      </c>
      <c r="L46" s="27">
        <f>H46+I46-J46-K46</f>
        <v/>
      </c>
      <c r="M46" s="27">
        <f>MAX(0,Q45)</f>
        <v/>
      </c>
      <c r="N46" s="27">
        <f>M46*Calc!$E$23/12</f>
        <v/>
      </c>
      <c r="O46" s="27">
        <f>MIN(M46+N46,Calc!$F$23)</f>
        <v/>
      </c>
      <c r="P46" s="27">
        <f>MAX(0,MIN(M46+N46-O46,Calc!$F$29-$G46-K46))</f>
        <v/>
      </c>
      <c r="Q46" s="27">
        <f>M46+N46-O46-P46</f>
        <v/>
      </c>
      <c r="R46" s="27">
        <f>MAX(0,V45)</f>
        <v/>
      </c>
      <c r="S46" s="27">
        <f>R46*Calc!$E$24/12</f>
        <v/>
      </c>
      <c r="T46" s="27">
        <f>MIN(R46+S46,Calc!$F$24)</f>
        <v/>
      </c>
      <c r="U46" s="27">
        <f>MAX(0,MIN(R46+S46-T46,Calc!$F$29-$G46-K46-P46))</f>
        <v/>
      </c>
      <c r="V46" s="27">
        <f>R46+S46-T46-U46</f>
        <v/>
      </c>
      <c r="W46" s="27">
        <f>MAX(0,AA45)</f>
        <v/>
      </c>
      <c r="X46" s="27">
        <f>W46*Calc!$E$25/12</f>
        <v/>
      </c>
      <c r="Y46" s="27">
        <f>MIN(W46+X46,Calc!$F$25)</f>
        <v/>
      </c>
      <c r="Z46" s="27">
        <f>MAX(0,MIN(W46+X46-Y46,Calc!$F$29-$G46-K46-P46-U46))</f>
        <v/>
      </c>
      <c r="AA46" s="27">
        <f>W46+X46-Y46-Z46</f>
        <v/>
      </c>
      <c r="AB46" s="27">
        <f>MAX(0,AF45)</f>
        <v/>
      </c>
      <c r="AC46" s="27">
        <f>AB46*Calc!$E$26/12</f>
        <v/>
      </c>
      <c r="AD46" s="27">
        <f>MIN(AB46+AC46,Calc!$F$26)</f>
        <v/>
      </c>
      <c r="AE46" s="27">
        <f>MAX(0,MIN(AB46+AC46-AD46,Calc!$F$29-$G46-K46-P46-U46-Z46))</f>
        <v/>
      </c>
      <c r="AF46" s="27">
        <f>AB46+AC46-AD46-AE46</f>
        <v/>
      </c>
      <c r="AG46" s="27">
        <f>MAX(0,AK45)</f>
        <v/>
      </c>
      <c r="AH46" s="27">
        <f>AG46*Calc!$E$27/12</f>
        <v/>
      </c>
      <c r="AI46" s="27">
        <f>MIN(AG46+AH46,Calc!$F$27)</f>
        <v/>
      </c>
      <c r="AJ46" s="27">
        <f>MAX(0,MIN(AG46+AH46-AI46,Calc!$F$29-$G46-K46-P46-U46-Z46-AE46))</f>
        <v/>
      </c>
      <c r="AK46" s="27">
        <f>AG46+AH46-AI46-AJ46</f>
        <v/>
      </c>
    </row>
    <row r="47">
      <c r="A47" t="n">
        <v>42</v>
      </c>
      <c r="B47" s="26">
        <f>EDATE(Debts!$C$6,A47-1)</f>
        <v/>
      </c>
      <c r="C47" s="27">
        <f>SUMIF($H$5:$AK$5,"Min paid",$H47:$AK47)+SUMIF($H$5:$AK$5,"Extra",$H47:$AK47)</f>
        <v/>
      </c>
      <c r="D47" s="27">
        <f>SUMIF($H$5:$AK$5,"Interest",$H47:$AK47)</f>
        <v/>
      </c>
      <c r="E47" s="27">
        <f>SUMIF($H$5:$AK$5,"End balance",$H47:$AK47)</f>
        <v/>
      </c>
      <c r="F47" s="27">
        <f>MAX(0,Calc!$F$29-C47)</f>
        <v/>
      </c>
      <c r="G47" s="27">
        <f>J47+O47+T47+Y47+AD47+AI47</f>
        <v/>
      </c>
      <c r="H47" s="27">
        <f>MAX(0,L46)</f>
        <v/>
      </c>
      <c r="I47" s="27">
        <f>H47*Calc!$E$22/12</f>
        <v/>
      </c>
      <c r="J47" s="27">
        <f>MIN(H47+I47,Calc!$F$22)</f>
        <v/>
      </c>
      <c r="K47" s="27">
        <f>MAX(0,MIN(H47+I47-J47,Calc!$F$29-$G47))</f>
        <v/>
      </c>
      <c r="L47" s="27">
        <f>H47+I47-J47-K47</f>
        <v/>
      </c>
      <c r="M47" s="27">
        <f>MAX(0,Q46)</f>
        <v/>
      </c>
      <c r="N47" s="27">
        <f>M47*Calc!$E$23/12</f>
        <v/>
      </c>
      <c r="O47" s="27">
        <f>MIN(M47+N47,Calc!$F$23)</f>
        <v/>
      </c>
      <c r="P47" s="27">
        <f>MAX(0,MIN(M47+N47-O47,Calc!$F$29-$G47-K47))</f>
        <v/>
      </c>
      <c r="Q47" s="27">
        <f>M47+N47-O47-P47</f>
        <v/>
      </c>
      <c r="R47" s="27">
        <f>MAX(0,V46)</f>
        <v/>
      </c>
      <c r="S47" s="27">
        <f>R47*Calc!$E$24/12</f>
        <v/>
      </c>
      <c r="T47" s="27">
        <f>MIN(R47+S47,Calc!$F$24)</f>
        <v/>
      </c>
      <c r="U47" s="27">
        <f>MAX(0,MIN(R47+S47-T47,Calc!$F$29-$G47-K47-P47))</f>
        <v/>
      </c>
      <c r="V47" s="27">
        <f>R47+S47-T47-U47</f>
        <v/>
      </c>
      <c r="W47" s="27">
        <f>MAX(0,AA46)</f>
        <v/>
      </c>
      <c r="X47" s="27">
        <f>W47*Calc!$E$25/12</f>
        <v/>
      </c>
      <c r="Y47" s="27">
        <f>MIN(W47+X47,Calc!$F$25)</f>
        <v/>
      </c>
      <c r="Z47" s="27">
        <f>MAX(0,MIN(W47+X47-Y47,Calc!$F$29-$G47-K47-P47-U47))</f>
        <v/>
      </c>
      <c r="AA47" s="27">
        <f>W47+X47-Y47-Z47</f>
        <v/>
      </c>
      <c r="AB47" s="27">
        <f>MAX(0,AF46)</f>
        <v/>
      </c>
      <c r="AC47" s="27">
        <f>AB47*Calc!$E$26/12</f>
        <v/>
      </c>
      <c r="AD47" s="27">
        <f>MIN(AB47+AC47,Calc!$F$26)</f>
        <v/>
      </c>
      <c r="AE47" s="27">
        <f>MAX(0,MIN(AB47+AC47-AD47,Calc!$F$29-$G47-K47-P47-U47-Z47))</f>
        <v/>
      </c>
      <c r="AF47" s="27">
        <f>AB47+AC47-AD47-AE47</f>
        <v/>
      </c>
      <c r="AG47" s="27">
        <f>MAX(0,AK46)</f>
        <v/>
      </c>
      <c r="AH47" s="27">
        <f>AG47*Calc!$E$27/12</f>
        <v/>
      </c>
      <c r="AI47" s="27">
        <f>MIN(AG47+AH47,Calc!$F$27)</f>
        <v/>
      </c>
      <c r="AJ47" s="27">
        <f>MAX(0,MIN(AG47+AH47-AI47,Calc!$F$29-$G47-K47-P47-U47-Z47-AE47))</f>
        <v/>
      </c>
      <c r="AK47" s="27">
        <f>AG47+AH47-AI47-AJ47</f>
        <v/>
      </c>
    </row>
    <row r="48">
      <c r="A48" t="n">
        <v>43</v>
      </c>
      <c r="B48" s="26">
        <f>EDATE(Debts!$C$6,A48-1)</f>
        <v/>
      </c>
      <c r="C48" s="27">
        <f>SUMIF($H$5:$AK$5,"Min paid",$H48:$AK48)+SUMIF($H$5:$AK$5,"Extra",$H48:$AK48)</f>
        <v/>
      </c>
      <c r="D48" s="27">
        <f>SUMIF($H$5:$AK$5,"Interest",$H48:$AK48)</f>
        <v/>
      </c>
      <c r="E48" s="27">
        <f>SUMIF($H$5:$AK$5,"End balance",$H48:$AK48)</f>
        <v/>
      </c>
      <c r="F48" s="27">
        <f>MAX(0,Calc!$F$29-C48)</f>
        <v/>
      </c>
      <c r="G48" s="27">
        <f>J48+O48+T48+Y48+AD48+AI48</f>
        <v/>
      </c>
      <c r="H48" s="27">
        <f>MAX(0,L47)</f>
        <v/>
      </c>
      <c r="I48" s="27">
        <f>H48*Calc!$E$22/12</f>
        <v/>
      </c>
      <c r="J48" s="27">
        <f>MIN(H48+I48,Calc!$F$22)</f>
        <v/>
      </c>
      <c r="K48" s="27">
        <f>MAX(0,MIN(H48+I48-J48,Calc!$F$29-$G48))</f>
        <v/>
      </c>
      <c r="L48" s="27">
        <f>H48+I48-J48-K48</f>
        <v/>
      </c>
      <c r="M48" s="27">
        <f>MAX(0,Q47)</f>
        <v/>
      </c>
      <c r="N48" s="27">
        <f>M48*Calc!$E$23/12</f>
        <v/>
      </c>
      <c r="O48" s="27">
        <f>MIN(M48+N48,Calc!$F$23)</f>
        <v/>
      </c>
      <c r="P48" s="27">
        <f>MAX(0,MIN(M48+N48-O48,Calc!$F$29-$G48-K48))</f>
        <v/>
      </c>
      <c r="Q48" s="27">
        <f>M48+N48-O48-P48</f>
        <v/>
      </c>
      <c r="R48" s="27">
        <f>MAX(0,V47)</f>
        <v/>
      </c>
      <c r="S48" s="27">
        <f>R48*Calc!$E$24/12</f>
        <v/>
      </c>
      <c r="T48" s="27">
        <f>MIN(R48+S48,Calc!$F$24)</f>
        <v/>
      </c>
      <c r="U48" s="27">
        <f>MAX(0,MIN(R48+S48-T48,Calc!$F$29-$G48-K48-P48))</f>
        <v/>
      </c>
      <c r="V48" s="27">
        <f>R48+S48-T48-U48</f>
        <v/>
      </c>
      <c r="W48" s="27">
        <f>MAX(0,AA47)</f>
        <v/>
      </c>
      <c r="X48" s="27">
        <f>W48*Calc!$E$25/12</f>
        <v/>
      </c>
      <c r="Y48" s="27">
        <f>MIN(W48+X48,Calc!$F$25)</f>
        <v/>
      </c>
      <c r="Z48" s="27">
        <f>MAX(0,MIN(W48+X48-Y48,Calc!$F$29-$G48-K48-P48-U48))</f>
        <v/>
      </c>
      <c r="AA48" s="27">
        <f>W48+X48-Y48-Z48</f>
        <v/>
      </c>
      <c r="AB48" s="27">
        <f>MAX(0,AF47)</f>
        <v/>
      </c>
      <c r="AC48" s="27">
        <f>AB48*Calc!$E$26/12</f>
        <v/>
      </c>
      <c r="AD48" s="27">
        <f>MIN(AB48+AC48,Calc!$F$26)</f>
        <v/>
      </c>
      <c r="AE48" s="27">
        <f>MAX(0,MIN(AB48+AC48-AD48,Calc!$F$29-$G48-K48-P48-U48-Z48))</f>
        <v/>
      </c>
      <c r="AF48" s="27">
        <f>AB48+AC48-AD48-AE48</f>
        <v/>
      </c>
      <c r="AG48" s="27">
        <f>MAX(0,AK47)</f>
        <v/>
      </c>
      <c r="AH48" s="27">
        <f>AG48*Calc!$E$27/12</f>
        <v/>
      </c>
      <c r="AI48" s="27">
        <f>MIN(AG48+AH48,Calc!$F$27)</f>
        <v/>
      </c>
      <c r="AJ48" s="27">
        <f>MAX(0,MIN(AG48+AH48-AI48,Calc!$F$29-$G48-K48-P48-U48-Z48-AE48))</f>
        <v/>
      </c>
      <c r="AK48" s="27">
        <f>AG48+AH48-AI48-AJ48</f>
        <v/>
      </c>
    </row>
    <row r="49">
      <c r="A49" t="n">
        <v>44</v>
      </c>
      <c r="B49" s="26">
        <f>EDATE(Debts!$C$6,A49-1)</f>
        <v/>
      </c>
      <c r="C49" s="27">
        <f>SUMIF($H$5:$AK$5,"Min paid",$H49:$AK49)+SUMIF($H$5:$AK$5,"Extra",$H49:$AK49)</f>
        <v/>
      </c>
      <c r="D49" s="27">
        <f>SUMIF($H$5:$AK$5,"Interest",$H49:$AK49)</f>
        <v/>
      </c>
      <c r="E49" s="27">
        <f>SUMIF($H$5:$AK$5,"End balance",$H49:$AK49)</f>
        <v/>
      </c>
      <c r="F49" s="27">
        <f>MAX(0,Calc!$F$29-C49)</f>
        <v/>
      </c>
      <c r="G49" s="27">
        <f>J49+O49+T49+Y49+AD49+AI49</f>
        <v/>
      </c>
      <c r="H49" s="27">
        <f>MAX(0,L48)</f>
        <v/>
      </c>
      <c r="I49" s="27">
        <f>H49*Calc!$E$22/12</f>
        <v/>
      </c>
      <c r="J49" s="27">
        <f>MIN(H49+I49,Calc!$F$22)</f>
        <v/>
      </c>
      <c r="K49" s="27">
        <f>MAX(0,MIN(H49+I49-J49,Calc!$F$29-$G49))</f>
        <v/>
      </c>
      <c r="L49" s="27">
        <f>H49+I49-J49-K49</f>
        <v/>
      </c>
      <c r="M49" s="27">
        <f>MAX(0,Q48)</f>
        <v/>
      </c>
      <c r="N49" s="27">
        <f>M49*Calc!$E$23/12</f>
        <v/>
      </c>
      <c r="O49" s="27">
        <f>MIN(M49+N49,Calc!$F$23)</f>
        <v/>
      </c>
      <c r="P49" s="27">
        <f>MAX(0,MIN(M49+N49-O49,Calc!$F$29-$G49-K49))</f>
        <v/>
      </c>
      <c r="Q49" s="27">
        <f>M49+N49-O49-P49</f>
        <v/>
      </c>
      <c r="R49" s="27">
        <f>MAX(0,V48)</f>
        <v/>
      </c>
      <c r="S49" s="27">
        <f>R49*Calc!$E$24/12</f>
        <v/>
      </c>
      <c r="T49" s="27">
        <f>MIN(R49+S49,Calc!$F$24)</f>
        <v/>
      </c>
      <c r="U49" s="27">
        <f>MAX(0,MIN(R49+S49-T49,Calc!$F$29-$G49-K49-P49))</f>
        <v/>
      </c>
      <c r="V49" s="27">
        <f>R49+S49-T49-U49</f>
        <v/>
      </c>
      <c r="W49" s="27">
        <f>MAX(0,AA48)</f>
        <v/>
      </c>
      <c r="X49" s="27">
        <f>W49*Calc!$E$25/12</f>
        <v/>
      </c>
      <c r="Y49" s="27">
        <f>MIN(W49+X49,Calc!$F$25)</f>
        <v/>
      </c>
      <c r="Z49" s="27">
        <f>MAX(0,MIN(W49+X49-Y49,Calc!$F$29-$G49-K49-P49-U49))</f>
        <v/>
      </c>
      <c r="AA49" s="27">
        <f>W49+X49-Y49-Z49</f>
        <v/>
      </c>
      <c r="AB49" s="27">
        <f>MAX(0,AF48)</f>
        <v/>
      </c>
      <c r="AC49" s="27">
        <f>AB49*Calc!$E$26/12</f>
        <v/>
      </c>
      <c r="AD49" s="27">
        <f>MIN(AB49+AC49,Calc!$F$26)</f>
        <v/>
      </c>
      <c r="AE49" s="27">
        <f>MAX(0,MIN(AB49+AC49-AD49,Calc!$F$29-$G49-K49-P49-U49-Z49))</f>
        <v/>
      </c>
      <c r="AF49" s="27">
        <f>AB49+AC49-AD49-AE49</f>
        <v/>
      </c>
      <c r="AG49" s="27">
        <f>MAX(0,AK48)</f>
        <v/>
      </c>
      <c r="AH49" s="27">
        <f>AG49*Calc!$E$27/12</f>
        <v/>
      </c>
      <c r="AI49" s="27">
        <f>MIN(AG49+AH49,Calc!$F$27)</f>
        <v/>
      </c>
      <c r="AJ49" s="27">
        <f>MAX(0,MIN(AG49+AH49-AI49,Calc!$F$29-$G49-K49-P49-U49-Z49-AE49))</f>
        <v/>
      </c>
      <c r="AK49" s="27">
        <f>AG49+AH49-AI49-AJ49</f>
        <v/>
      </c>
    </row>
    <row r="50">
      <c r="A50" t="n">
        <v>45</v>
      </c>
      <c r="B50" s="26">
        <f>EDATE(Debts!$C$6,A50-1)</f>
        <v/>
      </c>
      <c r="C50" s="27">
        <f>SUMIF($H$5:$AK$5,"Min paid",$H50:$AK50)+SUMIF($H$5:$AK$5,"Extra",$H50:$AK50)</f>
        <v/>
      </c>
      <c r="D50" s="27">
        <f>SUMIF($H$5:$AK$5,"Interest",$H50:$AK50)</f>
        <v/>
      </c>
      <c r="E50" s="27">
        <f>SUMIF($H$5:$AK$5,"End balance",$H50:$AK50)</f>
        <v/>
      </c>
      <c r="F50" s="27">
        <f>MAX(0,Calc!$F$29-C50)</f>
        <v/>
      </c>
      <c r="G50" s="27">
        <f>J50+O50+T50+Y50+AD50+AI50</f>
        <v/>
      </c>
      <c r="H50" s="27">
        <f>MAX(0,L49)</f>
        <v/>
      </c>
      <c r="I50" s="27">
        <f>H50*Calc!$E$22/12</f>
        <v/>
      </c>
      <c r="J50" s="27">
        <f>MIN(H50+I50,Calc!$F$22)</f>
        <v/>
      </c>
      <c r="K50" s="27">
        <f>MAX(0,MIN(H50+I50-J50,Calc!$F$29-$G50))</f>
        <v/>
      </c>
      <c r="L50" s="27">
        <f>H50+I50-J50-K50</f>
        <v/>
      </c>
      <c r="M50" s="27">
        <f>MAX(0,Q49)</f>
        <v/>
      </c>
      <c r="N50" s="27">
        <f>M50*Calc!$E$23/12</f>
        <v/>
      </c>
      <c r="O50" s="27">
        <f>MIN(M50+N50,Calc!$F$23)</f>
        <v/>
      </c>
      <c r="P50" s="27">
        <f>MAX(0,MIN(M50+N50-O50,Calc!$F$29-$G50-K50))</f>
        <v/>
      </c>
      <c r="Q50" s="27">
        <f>M50+N50-O50-P50</f>
        <v/>
      </c>
      <c r="R50" s="27">
        <f>MAX(0,V49)</f>
        <v/>
      </c>
      <c r="S50" s="27">
        <f>R50*Calc!$E$24/12</f>
        <v/>
      </c>
      <c r="T50" s="27">
        <f>MIN(R50+S50,Calc!$F$24)</f>
        <v/>
      </c>
      <c r="U50" s="27">
        <f>MAX(0,MIN(R50+S50-T50,Calc!$F$29-$G50-K50-P50))</f>
        <v/>
      </c>
      <c r="V50" s="27">
        <f>R50+S50-T50-U50</f>
        <v/>
      </c>
      <c r="W50" s="27">
        <f>MAX(0,AA49)</f>
        <v/>
      </c>
      <c r="X50" s="27">
        <f>W50*Calc!$E$25/12</f>
        <v/>
      </c>
      <c r="Y50" s="27">
        <f>MIN(W50+X50,Calc!$F$25)</f>
        <v/>
      </c>
      <c r="Z50" s="27">
        <f>MAX(0,MIN(W50+X50-Y50,Calc!$F$29-$G50-K50-P50-U50))</f>
        <v/>
      </c>
      <c r="AA50" s="27">
        <f>W50+X50-Y50-Z50</f>
        <v/>
      </c>
      <c r="AB50" s="27">
        <f>MAX(0,AF49)</f>
        <v/>
      </c>
      <c r="AC50" s="27">
        <f>AB50*Calc!$E$26/12</f>
        <v/>
      </c>
      <c r="AD50" s="27">
        <f>MIN(AB50+AC50,Calc!$F$26)</f>
        <v/>
      </c>
      <c r="AE50" s="27">
        <f>MAX(0,MIN(AB50+AC50-AD50,Calc!$F$29-$G50-K50-P50-U50-Z50))</f>
        <v/>
      </c>
      <c r="AF50" s="27">
        <f>AB50+AC50-AD50-AE50</f>
        <v/>
      </c>
      <c r="AG50" s="27">
        <f>MAX(0,AK49)</f>
        <v/>
      </c>
      <c r="AH50" s="27">
        <f>AG50*Calc!$E$27/12</f>
        <v/>
      </c>
      <c r="AI50" s="27">
        <f>MIN(AG50+AH50,Calc!$F$27)</f>
        <v/>
      </c>
      <c r="AJ50" s="27">
        <f>MAX(0,MIN(AG50+AH50-AI50,Calc!$F$29-$G50-K50-P50-U50-Z50-AE50))</f>
        <v/>
      </c>
      <c r="AK50" s="27">
        <f>AG50+AH50-AI50-AJ50</f>
        <v/>
      </c>
    </row>
    <row r="51">
      <c r="A51" t="n">
        <v>46</v>
      </c>
      <c r="B51" s="26">
        <f>EDATE(Debts!$C$6,A51-1)</f>
        <v/>
      </c>
      <c r="C51" s="27">
        <f>SUMIF($H$5:$AK$5,"Min paid",$H51:$AK51)+SUMIF($H$5:$AK$5,"Extra",$H51:$AK51)</f>
        <v/>
      </c>
      <c r="D51" s="27">
        <f>SUMIF($H$5:$AK$5,"Interest",$H51:$AK51)</f>
        <v/>
      </c>
      <c r="E51" s="27">
        <f>SUMIF($H$5:$AK$5,"End balance",$H51:$AK51)</f>
        <v/>
      </c>
      <c r="F51" s="27">
        <f>MAX(0,Calc!$F$29-C51)</f>
        <v/>
      </c>
      <c r="G51" s="27">
        <f>J51+O51+T51+Y51+AD51+AI51</f>
        <v/>
      </c>
      <c r="H51" s="27">
        <f>MAX(0,L50)</f>
        <v/>
      </c>
      <c r="I51" s="27">
        <f>H51*Calc!$E$22/12</f>
        <v/>
      </c>
      <c r="J51" s="27">
        <f>MIN(H51+I51,Calc!$F$22)</f>
        <v/>
      </c>
      <c r="K51" s="27">
        <f>MAX(0,MIN(H51+I51-J51,Calc!$F$29-$G51))</f>
        <v/>
      </c>
      <c r="L51" s="27">
        <f>H51+I51-J51-K51</f>
        <v/>
      </c>
      <c r="M51" s="27">
        <f>MAX(0,Q50)</f>
        <v/>
      </c>
      <c r="N51" s="27">
        <f>M51*Calc!$E$23/12</f>
        <v/>
      </c>
      <c r="O51" s="27">
        <f>MIN(M51+N51,Calc!$F$23)</f>
        <v/>
      </c>
      <c r="P51" s="27">
        <f>MAX(0,MIN(M51+N51-O51,Calc!$F$29-$G51-K51))</f>
        <v/>
      </c>
      <c r="Q51" s="27">
        <f>M51+N51-O51-P51</f>
        <v/>
      </c>
      <c r="R51" s="27">
        <f>MAX(0,V50)</f>
        <v/>
      </c>
      <c r="S51" s="27">
        <f>R51*Calc!$E$24/12</f>
        <v/>
      </c>
      <c r="T51" s="27">
        <f>MIN(R51+S51,Calc!$F$24)</f>
        <v/>
      </c>
      <c r="U51" s="27">
        <f>MAX(0,MIN(R51+S51-T51,Calc!$F$29-$G51-K51-P51))</f>
        <v/>
      </c>
      <c r="V51" s="27">
        <f>R51+S51-T51-U51</f>
        <v/>
      </c>
      <c r="W51" s="27">
        <f>MAX(0,AA50)</f>
        <v/>
      </c>
      <c r="X51" s="27">
        <f>W51*Calc!$E$25/12</f>
        <v/>
      </c>
      <c r="Y51" s="27">
        <f>MIN(W51+X51,Calc!$F$25)</f>
        <v/>
      </c>
      <c r="Z51" s="27">
        <f>MAX(0,MIN(W51+X51-Y51,Calc!$F$29-$G51-K51-P51-U51))</f>
        <v/>
      </c>
      <c r="AA51" s="27">
        <f>W51+X51-Y51-Z51</f>
        <v/>
      </c>
      <c r="AB51" s="27">
        <f>MAX(0,AF50)</f>
        <v/>
      </c>
      <c r="AC51" s="27">
        <f>AB51*Calc!$E$26/12</f>
        <v/>
      </c>
      <c r="AD51" s="27">
        <f>MIN(AB51+AC51,Calc!$F$26)</f>
        <v/>
      </c>
      <c r="AE51" s="27">
        <f>MAX(0,MIN(AB51+AC51-AD51,Calc!$F$29-$G51-K51-P51-U51-Z51))</f>
        <v/>
      </c>
      <c r="AF51" s="27">
        <f>AB51+AC51-AD51-AE51</f>
        <v/>
      </c>
      <c r="AG51" s="27">
        <f>MAX(0,AK50)</f>
        <v/>
      </c>
      <c r="AH51" s="27">
        <f>AG51*Calc!$E$27/12</f>
        <v/>
      </c>
      <c r="AI51" s="27">
        <f>MIN(AG51+AH51,Calc!$F$27)</f>
        <v/>
      </c>
      <c r="AJ51" s="27">
        <f>MAX(0,MIN(AG51+AH51-AI51,Calc!$F$29-$G51-K51-P51-U51-Z51-AE51))</f>
        <v/>
      </c>
      <c r="AK51" s="27">
        <f>AG51+AH51-AI51-AJ51</f>
        <v/>
      </c>
    </row>
    <row r="52">
      <c r="A52" t="n">
        <v>47</v>
      </c>
      <c r="B52" s="26">
        <f>EDATE(Debts!$C$6,A52-1)</f>
        <v/>
      </c>
      <c r="C52" s="27">
        <f>SUMIF($H$5:$AK$5,"Min paid",$H52:$AK52)+SUMIF($H$5:$AK$5,"Extra",$H52:$AK52)</f>
        <v/>
      </c>
      <c r="D52" s="27">
        <f>SUMIF($H$5:$AK$5,"Interest",$H52:$AK52)</f>
        <v/>
      </c>
      <c r="E52" s="27">
        <f>SUMIF($H$5:$AK$5,"End balance",$H52:$AK52)</f>
        <v/>
      </c>
      <c r="F52" s="27">
        <f>MAX(0,Calc!$F$29-C52)</f>
        <v/>
      </c>
      <c r="G52" s="27">
        <f>J52+O52+T52+Y52+AD52+AI52</f>
        <v/>
      </c>
      <c r="H52" s="27">
        <f>MAX(0,L51)</f>
        <v/>
      </c>
      <c r="I52" s="27">
        <f>H52*Calc!$E$22/12</f>
        <v/>
      </c>
      <c r="J52" s="27">
        <f>MIN(H52+I52,Calc!$F$22)</f>
        <v/>
      </c>
      <c r="K52" s="27">
        <f>MAX(0,MIN(H52+I52-J52,Calc!$F$29-$G52))</f>
        <v/>
      </c>
      <c r="L52" s="27">
        <f>H52+I52-J52-K52</f>
        <v/>
      </c>
      <c r="M52" s="27">
        <f>MAX(0,Q51)</f>
        <v/>
      </c>
      <c r="N52" s="27">
        <f>M52*Calc!$E$23/12</f>
        <v/>
      </c>
      <c r="O52" s="27">
        <f>MIN(M52+N52,Calc!$F$23)</f>
        <v/>
      </c>
      <c r="P52" s="27">
        <f>MAX(0,MIN(M52+N52-O52,Calc!$F$29-$G52-K52))</f>
        <v/>
      </c>
      <c r="Q52" s="27">
        <f>M52+N52-O52-P52</f>
        <v/>
      </c>
      <c r="R52" s="27">
        <f>MAX(0,V51)</f>
        <v/>
      </c>
      <c r="S52" s="27">
        <f>R52*Calc!$E$24/12</f>
        <v/>
      </c>
      <c r="T52" s="27">
        <f>MIN(R52+S52,Calc!$F$24)</f>
        <v/>
      </c>
      <c r="U52" s="27">
        <f>MAX(0,MIN(R52+S52-T52,Calc!$F$29-$G52-K52-P52))</f>
        <v/>
      </c>
      <c r="V52" s="27">
        <f>R52+S52-T52-U52</f>
        <v/>
      </c>
      <c r="W52" s="27">
        <f>MAX(0,AA51)</f>
        <v/>
      </c>
      <c r="X52" s="27">
        <f>W52*Calc!$E$25/12</f>
        <v/>
      </c>
      <c r="Y52" s="27">
        <f>MIN(W52+X52,Calc!$F$25)</f>
        <v/>
      </c>
      <c r="Z52" s="27">
        <f>MAX(0,MIN(W52+X52-Y52,Calc!$F$29-$G52-K52-P52-U52))</f>
        <v/>
      </c>
      <c r="AA52" s="27">
        <f>W52+X52-Y52-Z52</f>
        <v/>
      </c>
      <c r="AB52" s="27">
        <f>MAX(0,AF51)</f>
        <v/>
      </c>
      <c r="AC52" s="27">
        <f>AB52*Calc!$E$26/12</f>
        <v/>
      </c>
      <c r="AD52" s="27">
        <f>MIN(AB52+AC52,Calc!$F$26)</f>
        <v/>
      </c>
      <c r="AE52" s="27">
        <f>MAX(0,MIN(AB52+AC52-AD52,Calc!$F$29-$G52-K52-P52-U52-Z52))</f>
        <v/>
      </c>
      <c r="AF52" s="27">
        <f>AB52+AC52-AD52-AE52</f>
        <v/>
      </c>
      <c r="AG52" s="27">
        <f>MAX(0,AK51)</f>
        <v/>
      </c>
      <c r="AH52" s="27">
        <f>AG52*Calc!$E$27/12</f>
        <v/>
      </c>
      <c r="AI52" s="27">
        <f>MIN(AG52+AH52,Calc!$F$27)</f>
        <v/>
      </c>
      <c r="AJ52" s="27">
        <f>MAX(0,MIN(AG52+AH52-AI52,Calc!$F$29-$G52-K52-P52-U52-Z52-AE52))</f>
        <v/>
      </c>
      <c r="AK52" s="27">
        <f>AG52+AH52-AI52-AJ52</f>
        <v/>
      </c>
    </row>
    <row r="53">
      <c r="A53" t="n">
        <v>48</v>
      </c>
      <c r="B53" s="26">
        <f>EDATE(Debts!$C$6,A53-1)</f>
        <v/>
      </c>
      <c r="C53" s="27">
        <f>SUMIF($H$5:$AK$5,"Min paid",$H53:$AK53)+SUMIF($H$5:$AK$5,"Extra",$H53:$AK53)</f>
        <v/>
      </c>
      <c r="D53" s="27">
        <f>SUMIF($H$5:$AK$5,"Interest",$H53:$AK53)</f>
        <v/>
      </c>
      <c r="E53" s="27">
        <f>SUMIF($H$5:$AK$5,"End balance",$H53:$AK53)</f>
        <v/>
      </c>
      <c r="F53" s="27">
        <f>MAX(0,Calc!$F$29-C53)</f>
        <v/>
      </c>
      <c r="G53" s="27">
        <f>J53+O53+T53+Y53+AD53+AI53</f>
        <v/>
      </c>
      <c r="H53" s="27">
        <f>MAX(0,L52)</f>
        <v/>
      </c>
      <c r="I53" s="27">
        <f>H53*Calc!$E$22/12</f>
        <v/>
      </c>
      <c r="J53" s="27">
        <f>MIN(H53+I53,Calc!$F$22)</f>
        <v/>
      </c>
      <c r="K53" s="27">
        <f>MAX(0,MIN(H53+I53-J53,Calc!$F$29-$G53))</f>
        <v/>
      </c>
      <c r="L53" s="27">
        <f>H53+I53-J53-K53</f>
        <v/>
      </c>
      <c r="M53" s="27">
        <f>MAX(0,Q52)</f>
        <v/>
      </c>
      <c r="N53" s="27">
        <f>M53*Calc!$E$23/12</f>
        <v/>
      </c>
      <c r="O53" s="27">
        <f>MIN(M53+N53,Calc!$F$23)</f>
        <v/>
      </c>
      <c r="P53" s="27">
        <f>MAX(0,MIN(M53+N53-O53,Calc!$F$29-$G53-K53))</f>
        <v/>
      </c>
      <c r="Q53" s="27">
        <f>M53+N53-O53-P53</f>
        <v/>
      </c>
      <c r="R53" s="27">
        <f>MAX(0,V52)</f>
        <v/>
      </c>
      <c r="S53" s="27">
        <f>R53*Calc!$E$24/12</f>
        <v/>
      </c>
      <c r="T53" s="27">
        <f>MIN(R53+S53,Calc!$F$24)</f>
        <v/>
      </c>
      <c r="U53" s="27">
        <f>MAX(0,MIN(R53+S53-T53,Calc!$F$29-$G53-K53-P53))</f>
        <v/>
      </c>
      <c r="V53" s="27">
        <f>R53+S53-T53-U53</f>
        <v/>
      </c>
      <c r="W53" s="27">
        <f>MAX(0,AA52)</f>
        <v/>
      </c>
      <c r="X53" s="27">
        <f>W53*Calc!$E$25/12</f>
        <v/>
      </c>
      <c r="Y53" s="27">
        <f>MIN(W53+X53,Calc!$F$25)</f>
        <v/>
      </c>
      <c r="Z53" s="27">
        <f>MAX(0,MIN(W53+X53-Y53,Calc!$F$29-$G53-K53-P53-U53))</f>
        <v/>
      </c>
      <c r="AA53" s="27">
        <f>W53+X53-Y53-Z53</f>
        <v/>
      </c>
      <c r="AB53" s="27">
        <f>MAX(0,AF52)</f>
        <v/>
      </c>
      <c r="AC53" s="27">
        <f>AB53*Calc!$E$26/12</f>
        <v/>
      </c>
      <c r="AD53" s="27">
        <f>MIN(AB53+AC53,Calc!$F$26)</f>
        <v/>
      </c>
      <c r="AE53" s="27">
        <f>MAX(0,MIN(AB53+AC53-AD53,Calc!$F$29-$G53-K53-P53-U53-Z53))</f>
        <v/>
      </c>
      <c r="AF53" s="27">
        <f>AB53+AC53-AD53-AE53</f>
        <v/>
      </c>
      <c r="AG53" s="27">
        <f>MAX(0,AK52)</f>
        <v/>
      </c>
      <c r="AH53" s="27">
        <f>AG53*Calc!$E$27/12</f>
        <v/>
      </c>
      <c r="AI53" s="27">
        <f>MIN(AG53+AH53,Calc!$F$27)</f>
        <v/>
      </c>
      <c r="AJ53" s="27">
        <f>MAX(0,MIN(AG53+AH53-AI53,Calc!$F$29-$G53-K53-P53-U53-Z53-AE53))</f>
        <v/>
      </c>
      <c r="AK53" s="27">
        <f>AG53+AH53-AI53-AJ53</f>
        <v/>
      </c>
    </row>
    <row r="54">
      <c r="A54" t="n">
        <v>49</v>
      </c>
      <c r="B54" s="26">
        <f>EDATE(Debts!$C$6,A54-1)</f>
        <v/>
      </c>
      <c r="C54" s="27">
        <f>SUMIF($H$5:$AK$5,"Min paid",$H54:$AK54)+SUMIF($H$5:$AK$5,"Extra",$H54:$AK54)</f>
        <v/>
      </c>
      <c r="D54" s="27">
        <f>SUMIF($H$5:$AK$5,"Interest",$H54:$AK54)</f>
        <v/>
      </c>
      <c r="E54" s="27">
        <f>SUMIF($H$5:$AK$5,"End balance",$H54:$AK54)</f>
        <v/>
      </c>
      <c r="F54" s="27">
        <f>MAX(0,Calc!$F$29-C54)</f>
        <v/>
      </c>
      <c r="G54" s="27">
        <f>J54+O54+T54+Y54+AD54+AI54</f>
        <v/>
      </c>
      <c r="H54" s="27">
        <f>MAX(0,L53)</f>
        <v/>
      </c>
      <c r="I54" s="27">
        <f>H54*Calc!$E$22/12</f>
        <v/>
      </c>
      <c r="J54" s="27">
        <f>MIN(H54+I54,Calc!$F$22)</f>
        <v/>
      </c>
      <c r="K54" s="27">
        <f>MAX(0,MIN(H54+I54-J54,Calc!$F$29-$G54))</f>
        <v/>
      </c>
      <c r="L54" s="27">
        <f>H54+I54-J54-K54</f>
        <v/>
      </c>
      <c r="M54" s="27">
        <f>MAX(0,Q53)</f>
        <v/>
      </c>
      <c r="N54" s="27">
        <f>M54*Calc!$E$23/12</f>
        <v/>
      </c>
      <c r="O54" s="27">
        <f>MIN(M54+N54,Calc!$F$23)</f>
        <v/>
      </c>
      <c r="P54" s="27">
        <f>MAX(0,MIN(M54+N54-O54,Calc!$F$29-$G54-K54))</f>
        <v/>
      </c>
      <c r="Q54" s="27">
        <f>M54+N54-O54-P54</f>
        <v/>
      </c>
      <c r="R54" s="27">
        <f>MAX(0,V53)</f>
        <v/>
      </c>
      <c r="S54" s="27">
        <f>R54*Calc!$E$24/12</f>
        <v/>
      </c>
      <c r="T54" s="27">
        <f>MIN(R54+S54,Calc!$F$24)</f>
        <v/>
      </c>
      <c r="U54" s="27">
        <f>MAX(0,MIN(R54+S54-T54,Calc!$F$29-$G54-K54-P54))</f>
        <v/>
      </c>
      <c r="V54" s="27">
        <f>R54+S54-T54-U54</f>
        <v/>
      </c>
      <c r="W54" s="27">
        <f>MAX(0,AA53)</f>
        <v/>
      </c>
      <c r="X54" s="27">
        <f>W54*Calc!$E$25/12</f>
        <v/>
      </c>
      <c r="Y54" s="27">
        <f>MIN(W54+X54,Calc!$F$25)</f>
        <v/>
      </c>
      <c r="Z54" s="27">
        <f>MAX(0,MIN(W54+X54-Y54,Calc!$F$29-$G54-K54-P54-U54))</f>
        <v/>
      </c>
      <c r="AA54" s="27">
        <f>W54+X54-Y54-Z54</f>
        <v/>
      </c>
      <c r="AB54" s="27">
        <f>MAX(0,AF53)</f>
        <v/>
      </c>
      <c r="AC54" s="27">
        <f>AB54*Calc!$E$26/12</f>
        <v/>
      </c>
      <c r="AD54" s="27">
        <f>MIN(AB54+AC54,Calc!$F$26)</f>
        <v/>
      </c>
      <c r="AE54" s="27">
        <f>MAX(0,MIN(AB54+AC54-AD54,Calc!$F$29-$G54-K54-P54-U54-Z54))</f>
        <v/>
      </c>
      <c r="AF54" s="27">
        <f>AB54+AC54-AD54-AE54</f>
        <v/>
      </c>
      <c r="AG54" s="27">
        <f>MAX(0,AK53)</f>
        <v/>
      </c>
      <c r="AH54" s="27">
        <f>AG54*Calc!$E$27/12</f>
        <v/>
      </c>
      <c r="AI54" s="27">
        <f>MIN(AG54+AH54,Calc!$F$27)</f>
        <v/>
      </c>
      <c r="AJ54" s="27">
        <f>MAX(0,MIN(AG54+AH54-AI54,Calc!$F$29-$G54-K54-P54-U54-Z54-AE54))</f>
        <v/>
      </c>
      <c r="AK54" s="27">
        <f>AG54+AH54-AI54-AJ54</f>
        <v/>
      </c>
    </row>
    <row r="55">
      <c r="A55" t="n">
        <v>50</v>
      </c>
      <c r="B55" s="26">
        <f>EDATE(Debts!$C$6,A55-1)</f>
        <v/>
      </c>
      <c r="C55" s="27">
        <f>SUMIF($H$5:$AK$5,"Min paid",$H55:$AK55)+SUMIF($H$5:$AK$5,"Extra",$H55:$AK55)</f>
        <v/>
      </c>
      <c r="D55" s="27">
        <f>SUMIF($H$5:$AK$5,"Interest",$H55:$AK55)</f>
        <v/>
      </c>
      <c r="E55" s="27">
        <f>SUMIF($H$5:$AK$5,"End balance",$H55:$AK55)</f>
        <v/>
      </c>
      <c r="F55" s="27">
        <f>MAX(0,Calc!$F$29-C55)</f>
        <v/>
      </c>
      <c r="G55" s="27">
        <f>J55+O55+T55+Y55+AD55+AI55</f>
        <v/>
      </c>
      <c r="H55" s="27">
        <f>MAX(0,L54)</f>
        <v/>
      </c>
      <c r="I55" s="27">
        <f>H55*Calc!$E$22/12</f>
        <v/>
      </c>
      <c r="J55" s="27">
        <f>MIN(H55+I55,Calc!$F$22)</f>
        <v/>
      </c>
      <c r="K55" s="27">
        <f>MAX(0,MIN(H55+I55-J55,Calc!$F$29-$G55))</f>
        <v/>
      </c>
      <c r="L55" s="27">
        <f>H55+I55-J55-K55</f>
        <v/>
      </c>
      <c r="M55" s="27">
        <f>MAX(0,Q54)</f>
        <v/>
      </c>
      <c r="N55" s="27">
        <f>M55*Calc!$E$23/12</f>
        <v/>
      </c>
      <c r="O55" s="27">
        <f>MIN(M55+N55,Calc!$F$23)</f>
        <v/>
      </c>
      <c r="P55" s="27">
        <f>MAX(0,MIN(M55+N55-O55,Calc!$F$29-$G55-K55))</f>
        <v/>
      </c>
      <c r="Q55" s="27">
        <f>M55+N55-O55-P55</f>
        <v/>
      </c>
      <c r="R55" s="27">
        <f>MAX(0,V54)</f>
        <v/>
      </c>
      <c r="S55" s="27">
        <f>R55*Calc!$E$24/12</f>
        <v/>
      </c>
      <c r="T55" s="27">
        <f>MIN(R55+S55,Calc!$F$24)</f>
        <v/>
      </c>
      <c r="U55" s="27">
        <f>MAX(0,MIN(R55+S55-T55,Calc!$F$29-$G55-K55-P55))</f>
        <v/>
      </c>
      <c r="V55" s="27">
        <f>R55+S55-T55-U55</f>
        <v/>
      </c>
      <c r="W55" s="27">
        <f>MAX(0,AA54)</f>
        <v/>
      </c>
      <c r="X55" s="27">
        <f>W55*Calc!$E$25/12</f>
        <v/>
      </c>
      <c r="Y55" s="27">
        <f>MIN(W55+X55,Calc!$F$25)</f>
        <v/>
      </c>
      <c r="Z55" s="27">
        <f>MAX(0,MIN(W55+X55-Y55,Calc!$F$29-$G55-K55-P55-U55))</f>
        <v/>
      </c>
      <c r="AA55" s="27">
        <f>W55+X55-Y55-Z55</f>
        <v/>
      </c>
      <c r="AB55" s="27">
        <f>MAX(0,AF54)</f>
        <v/>
      </c>
      <c r="AC55" s="27">
        <f>AB55*Calc!$E$26/12</f>
        <v/>
      </c>
      <c r="AD55" s="27">
        <f>MIN(AB55+AC55,Calc!$F$26)</f>
        <v/>
      </c>
      <c r="AE55" s="27">
        <f>MAX(0,MIN(AB55+AC55-AD55,Calc!$F$29-$G55-K55-P55-U55-Z55))</f>
        <v/>
      </c>
      <c r="AF55" s="27">
        <f>AB55+AC55-AD55-AE55</f>
        <v/>
      </c>
      <c r="AG55" s="27">
        <f>MAX(0,AK54)</f>
        <v/>
      </c>
      <c r="AH55" s="27">
        <f>AG55*Calc!$E$27/12</f>
        <v/>
      </c>
      <c r="AI55" s="27">
        <f>MIN(AG55+AH55,Calc!$F$27)</f>
        <v/>
      </c>
      <c r="AJ55" s="27">
        <f>MAX(0,MIN(AG55+AH55-AI55,Calc!$F$29-$G55-K55-P55-U55-Z55-AE55))</f>
        <v/>
      </c>
      <c r="AK55" s="27">
        <f>AG55+AH55-AI55-AJ55</f>
        <v/>
      </c>
    </row>
    <row r="56">
      <c r="A56" t="n">
        <v>51</v>
      </c>
      <c r="B56" s="26">
        <f>EDATE(Debts!$C$6,A56-1)</f>
        <v/>
      </c>
      <c r="C56" s="27">
        <f>SUMIF($H$5:$AK$5,"Min paid",$H56:$AK56)+SUMIF($H$5:$AK$5,"Extra",$H56:$AK56)</f>
        <v/>
      </c>
      <c r="D56" s="27">
        <f>SUMIF($H$5:$AK$5,"Interest",$H56:$AK56)</f>
        <v/>
      </c>
      <c r="E56" s="27">
        <f>SUMIF($H$5:$AK$5,"End balance",$H56:$AK56)</f>
        <v/>
      </c>
      <c r="F56" s="27">
        <f>MAX(0,Calc!$F$29-C56)</f>
        <v/>
      </c>
      <c r="G56" s="27">
        <f>J56+O56+T56+Y56+AD56+AI56</f>
        <v/>
      </c>
      <c r="H56" s="27">
        <f>MAX(0,L55)</f>
        <v/>
      </c>
      <c r="I56" s="27">
        <f>H56*Calc!$E$22/12</f>
        <v/>
      </c>
      <c r="J56" s="27">
        <f>MIN(H56+I56,Calc!$F$22)</f>
        <v/>
      </c>
      <c r="K56" s="27">
        <f>MAX(0,MIN(H56+I56-J56,Calc!$F$29-$G56))</f>
        <v/>
      </c>
      <c r="L56" s="27">
        <f>H56+I56-J56-K56</f>
        <v/>
      </c>
      <c r="M56" s="27">
        <f>MAX(0,Q55)</f>
        <v/>
      </c>
      <c r="N56" s="27">
        <f>M56*Calc!$E$23/12</f>
        <v/>
      </c>
      <c r="O56" s="27">
        <f>MIN(M56+N56,Calc!$F$23)</f>
        <v/>
      </c>
      <c r="P56" s="27">
        <f>MAX(0,MIN(M56+N56-O56,Calc!$F$29-$G56-K56))</f>
        <v/>
      </c>
      <c r="Q56" s="27">
        <f>M56+N56-O56-P56</f>
        <v/>
      </c>
      <c r="R56" s="27">
        <f>MAX(0,V55)</f>
        <v/>
      </c>
      <c r="S56" s="27">
        <f>R56*Calc!$E$24/12</f>
        <v/>
      </c>
      <c r="T56" s="27">
        <f>MIN(R56+S56,Calc!$F$24)</f>
        <v/>
      </c>
      <c r="U56" s="27">
        <f>MAX(0,MIN(R56+S56-T56,Calc!$F$29-$G56-K56-P56))</f>
        <v/>
      </c>
      <c r="V56" s="27">
        <f>R56+S56-T56-U56</f>
        <v/>
      </c>
      <c r="W56" s="27">
        <f>MAX(0,AA55)</f>
        <v/>
      </c>
      <c r="X56" s="27">
        <f>W56*Calc!$E$25/12</f>
        <v/>
      </c>
      <c r="Y56" s="27">
        <f>MIN(W56+X56,Calc!$F$25)</f>
        <v/>
      </c>
      <c r="Z56" s="27">
        <f>MAX(0,MIN(W56+X56-Y56,Calc!$F$29-$G56-K56-P56-U56))</f>
        <v/>
      </c>
      <c r="AA56" s="27">
        <f>W56+X56-Y56-Z56</f>
        <v/>
      </c>
      <c r="AB56" s="27">
        <f>MAX(0,AF55)</f>
        <v/>
      </c>
      <c r="AC56" s="27">
        <f>AB56*Calc!$E$26/12</f>
        <v/>
      </c>
      <c r="AD56" s="27">
        <f>MIN(AB56+AC56,Calc!$F$26)</f>
        <v/>
      </c>
      <c r="AE56" s="27">
        <f>MAX(0,MIN(AB56+AC56-AD56,Calc!$F$29-$G56-K56-P56-U56-Z56))</f>
        <v/>
      </c>
      <c r="AF56" s="27">
        <f>AB56+AC56-AD56-AE56</f>
        <v/>
      </c>
      <c r="AG56" s="27">
        <f>MAX(0,AK55)</f>
        <v/>
      </c>
      <c r="AH56" s="27">
        <f>AG56*Calc!$E$27/12</f>
        <v/>
      </c>
      <c r="AI56" s="27">
        <f>MIN(AG56+AH56,Calc!$F$27)</f>
        <v/>
      </c>
      <c r="AJ56" s="27">
        <f>MAX(0,MIN(AG56+AH56-AI56,Calc!$F$29-$G56-K56-P56-U56-Z56-AE56))</f>
        <v/>
      </c>
      <c r="AK56" s="27">
        <f>AG56+AH56-AI56-AJ56</f>
        <v/>
      </c>
    </row>
    <row r="57">
      <c r="A57" t="n">
        <v>52</v>
      </c>
      <c r="B57" s="26">
        <f>EDATE(Debts!$C$6,A57-1)</f>
        <v/>
      </c>
      <c r="C57" s="27">
        <f>SUMIF($H$5:$AK$5,"Min paid",$H57:$AK57)+SUMIF($H$5:$AK$5,"Extra",$H57:$AK57)</f>
        <v/>
      </c>
      <c r="D57" s="27">
        <f>SUMIF($H$5:$AK$5,"Interest",$H57:$AK57)</f>
        <v/>
      </c>
      <c r="E57" s="27">
        <f>SUMIF($H$5:$AK$5,"End balance",$H57:$AK57)</f>
        <v/>
      </c>
      <c r="F57" s="27">
        <f>MAX(0,Calc!$F$29-C57)</f>
        <v/>
      </c>
      <c r="G57" s="27">
        <f>J57+O57+T57+Y57+AD57+AI57</f>
        <v/>
      </c>
      <c r="H57" s="27">
        <f>MAX(0,L56)</f>
        <v/>
      </c>
      <c r="I57" s="27">
        <f>H57*Calc!$E$22/12</f>
        <v/>
      </c>
      <c r="J57" s="27">
        <f>MIN(H57+I57,Calc!$F$22)</f>
        <v/>
      </c>
      <c r="K57" s="27">
        <f>MAX(0,MIN(H57+I57-J57,Calc!$F$29-$G57))</f>
        <v/>
      </c>
      <c r="L57" s="27">
        <f>H57+I57-J57-K57</f>
        <v/>
      </c>
      <c r="M57" s="27">
        <f>MAX(0,Q56)</f>
        <v/>
      </c>
      <c r="N57" s="27">
        <f>M57*Calc!$E$23/12</f>
        <v/>
      </c>
      <c r="O57" s="27">
        <f>MIN(M57+N57,Calc!$F$23)</f>
        <v/>
      </c>
      <c r="P57" s="27">
        <f>MAX(0,MIN(M57+N57-O57,Calc!$F$29-$G57-K57))</f>
        <v/>
      </c>
      <c r="Q57" s="27">
        <f>M57+N57-O57-P57</f>
        <v/>
      </c>
      <c r="R57" s="27">
        <f>MAX(0,V56)</f>
        <v/>
      </c>
      <c r="S57" s="27">
        <f>R57*Calc!$E$24/12</f>
        <v/>
      </c>
      <c r="T57" s="27">
        <f>MIN(R57+S57,Calc!$F$24)</f>
        <v/>
      </c>
      <c r="U57" s="27">
        <f>MAX(0,MIN(R57+S57-T57,Calc!$F$29-$G57-K57-P57))</f>
        <v/>
      </c>
      <c r="V57" s="27">
        <f>R57+S57-T57-U57</f>
        <v/>
      </c>
      <c r="W57" s="27">
        <f>MAX(0,AA56)</f>
        <v/>
      </c>
      <c r="X57" s="27">
        <f>W57*Calc!$E$25/12</f>
        <v/>
      </c>
      <c r="Y57" s="27">
        <f>MIN(W57+X57,Calc!$F$25)</f>
        <v/>
      </c>
      <c r="Z57" s="27">
        <f>MAX(0,MIN(W57+X57-Y57,Calc!$F$29-$G57-K57-P57-U57))</f>
        <v/>
      </c>
      <c r="AA57" s="27">
        <f>W57+X57-Y57-Z57</f>
        <v/>
      </c>
      <c r="AB57" s="27">
        <f>MAX(0,AF56)</f>
        <v/>
      </c>
      <c r="AC57" s="27">
        <f>AB57*Calc!$E$26/12</f>
        <v/>
      </c>
      <c r="AD57" s="27">
        <f>MIN(AB57+AC57,Calc!$F$26)</f>
        <v/>
      </c>
      <c r="AE57" s="27">
        <f>MAX(0,MIN(AB57+AC57-AD57,Calc!$F$29-$G57-K57-P57-U57-Z57))</f>
        <v/>
      </c>
      <c r="AF57" s="27">
        <f>AB57+AC57-AD57-AE57</f>
        <v/>
      </c>
      <c r="AG57" s="27">
        <f>MAX(0,AK56)</f>
        <v/>
      </c>
      <c r="AH57" s="27">
        <f>AG57*Calc!$E$27/12</f>
        <v/>
      </c>
      <c r="AI57" s="27">
        <f>MIN(AG57+AH57,Calc!$F$27)</f>
        <v/>
      </c>
      <c r="AJ57" s="27">
        <f>MAX(0,MIN(AG57+AH57-AI57,Calc!$F$29-$G57-K57-P57-U57-Z57-AE57))</f>
        <v/>
      </c>
      <c r="AK57" s="27">
        <f>AG57+AH57-AI57-AJ57</f>
        <v/>
      </c>
    </row>
    <row r="58">
      <c r="A58" t="n">
        <v>53</v>
      </c>
      <c r="B58" s="26">
        <f>EDATE(Debts!$C$6,A58-1)</f>
        <v/>
      </c>
      <c r="C58" s="27">
        <f>SUMIF($H$5:$AK$5,"Min paid",$H58:$AK58)+SUMIF($H$5:$AK$5,"Extra",$H58:$AK58)</f>
        <v/>
      </c>
      <c r="D58" s="27">
        <f>SUMIF($H$5:$AK$5,"Interest",$H58:$AK58)</f>
        <v/>
      </c>
      <c r="E58" s="27">
        <f>SUMIF($H$5:$AK$5,"End balance",$H58:$AK58)</f>
        <v/>
      </c>
      <c r="F58" s="27">
        <f>MAX(0,Calc!$F$29-C58)</f>
        <v/>
      </c>
      <c r="G58" s="27">
        <f>J58+O58+T58+Y58+AD58+AI58</f>
        <v/>
      </c>
      <c r="H58" s="27">
        <f>MAX(0,L57)</f>
        <v/>
      </c>
      <c r="I58" s="27">
        <f>H58*Calc!$E$22/12</f>
        <v/>
      </c>
      <c r="J58" s="27">
        <f>MIN(H58+I58,Calc!$F$22)</f>
        <v/>
      </c>
      <c r="K58" s="27">
        <f>MAX(0,MIN(H58+I58-J58,Calc!$F$29-$G58))</f>
        <v/>
      </c>
      <c r="L58" s="27">
        <f>H58+I58-J58-K58</f>
        <v/>
      </c>
      <c r="M58" s="27">
        <f>MAX(0,Q57)</f>
        <v/>
      </c>
      <c r="N58" s="27">
        <f>M58*Calc!$E$23/12</f>
        <v/>
      </c>
      <c r="O58" s="27">
        <f>MIN(M58+N58,Calc!$F$23)</f>
        <v/>
      </c>
      <c r="P58" s="27">
        <f>MAX(0,MIN(M58+N58-O58,Calc!$F$29-$G58-K58))</f>
        <v/>
      </c>
      <c r="Q58" s="27">
        <f>M58+N58-O58-P58</f>
        <v/>
      </c>
      <c r="R58" s="27">
        <f>MAX(0,V57)</f>
        <v/>
      </c>
      <c r="S58" s="27">
        <f>R58*Calc!$E$24/12</f>
        <v/>
      </c>
      <c r="T58" s="27">
        <f>MIN(R58+S58,Calc!$F$24)</f>
        <v/>
      </c>
      <c r="U58" s="27">
        <f>MAX(0,MIN(R58+S58-T58,Calc!$F$29-$G58-K58-P58))</f>
        <v/>
      </c>
      <c r="V58" s="27">
        <f>R58+S58-T58-U58</f>
        <v/>
      </c>
      <c r="W58" s="27">
        <f>MAX(0,AA57)</f>
        <v/>
      </c>
      <c r="X58" s="27">
        <f>W58*Calc!$E$25/12</f>
        <v/>
      </c>
      <c r="Y58" s="27">
        <f>MIN(W58+X58,Calc!$F$25)</f>
        <v/>
      </c>
      <c r="Z58" s="27">
        <f>MAX(0,MIN(W58+X58-Y58,Calc!$F$29-$G58-K58-P58-U58))</f>
        <v/>
      </c>
      <c r="AA58" s="27">
        <f>W58+X58-Y58-Z58</f>
        <v/>
      </c>
      <c r="AB58" s="27">
        <f>MAX(0,AF57)</f>
        <v/>
      </c>
      <c r="AC58" s="27">
        <f>AB58*Calc!$E$26/12</f>
        <v/>
      </c>
      <c r="AD58" s="27">
        <f>MIN(AB58+AC58,Calc!$F$26)</f>
        <v/>
      </c>
      <c r="AE58" s="27">
        <f>MAX(0,MIN(AB58+AC58-AD58,Calc!$F$29-$G58-K58-P58-U58-Z58))</f>
        <v/>
      </c>
      <c r="AF58" s="27">
        <f>AB58+AC58-AD58-AE58</f>
        <v/>
      </c>
      <c r="AG58" s="27">
        <f>MAX(0,AK57)</f>
        <v/>
      </c>
      <c r="AH58" s="27">
        <f>AG58*Calc!$E$27/12</f>
        <v/>
      </c>
      <c r="AI58" s="27">
        <f>MIN(AG58+AH58,Calc!$F$27)</f>
        <v/>
      </c>
      <c r="AJ58" s="27">
        <f>MAX(0,MIN(AG58+AH58-AI58,Calc!$F$29-$G58-K58-P58-U58-Z58-AE58))</f>
        <v/>
      </c>
      <c r="AK58" s="27">
        <f>AG58+AH58-AI58-AJ58</f>
        <v/>
      </c>
    </row>
    <row r="59">
      <c r="A59" t="n">
        <v>54</v>
      </c>
      <c r="B59" s="26">
        <f>EDATE(Debts!$C$6,A59-1)</f>
        <v/>
      </c>
      <c r="C59" s="27">
        <f>SUMIF($H$5:$AK$5,"Min paid",$H59:$AK59)+SUMIF($H$5:$AK$5,"Extra",$H59:$AK59)</f>
        <v/>
      </c>
      <c r="D59" s="27">
        <f>SUMIF($H$5:$AK$5,"Interest",$H59:$AK59)</f>
        <v/>
      </c>
      <c r="E59" s="27">
        <f>SUMIF($H$5:$AK$5,"End balance",$H59:$AK59)</f>
        <v/>
      </c>
      <c r="F59" s="27">
        <f>MAX(0,Calc!$F$29-C59)</f>
        <v/>
      </c>
      <c r="G59" s="27">
        <f>J59+O59+T59+Y59+AD59+AI59</f>
        <v/>
      </c>
      <c r="H59" s="27">
        <f>MAX(0,L58)</f>
        <v/>
      </c>
      <c r="I59" s="27">
        <f>H59*Calc!$E$22/12</f>
        <v/>
      </c>
      <c r="J59" s="27">
        <f>MIN(H59+I59,Calc!$F$22)</f>
        <v/>
      </c>
      <c r="K59" s="27">
        <f>MAX(0,MIN(H59+I59-J59,Calc!$F$29-$G59))</f>
        <v/>
      </c>
      <c r="L59" s="27">
        <f>H59+I59-J59-K59</f>
        <v/>
      </c>
      <c r="M59" s="27">
        <f>MAX(0,Q58)</f>
        <v/>
      </c>
      <c r="N59" s="27">
        <f>M59*Calc!$E$23/12</f>
        <v/>
      </c>
      <c r="O59" s="27">
        <f>MIN(M59+N59,Calc!$F$23)</f>
        <v/>
      </c>
      <c r="P59" s="27">
        <f>MAX(0,MIN(M59+N59-O59,Calc!$F$29-$G59-K59))</f>
        <v/>
      </c>
      <c r="Q59" s="27">
        <f>M59+N59-O59-P59</f>
        <v/>
      </c>
      <c r="R59" s="27">
        <f>MAX(0,V58)</f>
        <v/>
      </c>
      <c r="S59" s="27">
        <f>R59*Calc!$E$24/12</f>
        <v/>
      </c>
      <c r="T59" s="27">
        <f>MIN(R59+S59,Calc!$F$24)</f>
        <v/>
      </c>
      <c r="U59" s="27">
        <f>MAX(0,MIN(R59+S59-T59,Calc!$F$29-$G59-K59-P59))</f>
        <v/>
      </c>
      <c r="V59" s="27">
        <f>R59+S59-T59-U59</f>
        <v/>
      </c>
      <c r="W59" s="27">
        <f>MAX(0,AA58)</f>
        <v/>
      </c>
      <c r="X59" s="27">
        <f>W59*Calc!$E$25/12</f>
        <v/>
      </c>
      <c r="Y59" s="27">
        <f>MIN(W59+X59,Calc!$F$25)</f>
        <v/>
      </c>
      <c r="Z59" s="27">
        <f>MAX(0,MIN(W59+X59-Y59,Calc!$F$29-$G59-K59-P59-U59))</f>
        <v/>
      </c>
      <c r="AA59" s="27">
        <f>W59+X59-Y59-Z59</f>
        <v/>
      </c>
      <c r="AB59" s="27">
        <f>MAX(0,AF58)</f>
        <v/>
      </c>
      <c r="AC59" s="27">
        <f>AB59*Calc!$E$26/12</f>
        <v/>
      </c>
      <c r="AD59" s="27">
        <f>MIN(AB59+AC59,Calc!$F$26)</f>
        <v/>
      </c>
      <c r="AE59" s="27">
        <f>MAX(0,MIN(AB59+AC59-AD59,Calc!$F$29-$G59-K59-P59-U59-Z59))</f>
        <v/>
      </c>
      <c r="AF59" s="27">
        <f>AB59+AC59-AD59-AE59</f>
        <v/>
      </c>
      <c r="AG59" s="27">
        <f>MAX(0,AK58)</f>
        <v/>
      </c>
      <c r="AH59" s="27">
        <f>AG59*Calc!$E$27/12</f>
        <v/>
      </c>
      <c r="AI59" s="27">
        <f>MIN(AG59+AH59,Calc!$F$27)</f>
        <v/>
      </c>
      <c r="AJ59" s="27">
        <f>MAX(0,MIN(AG59+AH59-AI59,Calc!$F$29-$G59-K59-P59-U59-Z59-AE59))</f>
        <v/>
      </c>
      <c r="AK59" s="27">
        <f>AG59+AH59-AI59-AJ59</f>
        <v/>
      </c>
    </row>
    <row r="60">
      <c r="A60" t="n">
        <v>55</v>
      </c>
      <c r="B60" s="26">
        <f>EDATE(Debts!$C$6,A60-1)</f>
        <v/>
      </c>
      <c r="C60" s="27">
        <f>SUMIF($H$5:$AK$5,"Min paid",$H60:$AK60)+SUMIF($H$5:$AK$5,"Extra",$H60:$AK60)</f>
        <v/>
      </c>
      <c r="D60" s="27">
        <f>SUMIF($H$5:$AK$5,"Interest",$H60:$AK60)</f>
        <v/>
      </c>
      <c r="E60" s="27">
        <f>SUMIF($H$5:$AK$5,"End balance",$H60:$AK60)</f>
        <v/>
      </c>
      <c r="F60" s="27">
        <f>MAX(0,Calc!$F$29-C60)</f>
        <v/>
      </c>
      <c r="G60" s="27">
        <f>J60+O60+T60+Y60+AD60+AI60</f>
        <v/>
      </c>
      <c r="H60" s="27">
        <f>MAX(0,L59)</f>
        <v/>
      </c>
      <c r="I60" s="27">
        <f>H60*Calc!$E$22/12</f>
        <v/>
      </c>
      <c r="J60" s="27">
        <f>MIN(H60+I60,Calc!$F$22)</f>
        <v/>
      </c>
      <c r="K60" s="27">
        <f>MAX(0,MIN(H60+I60-J60,Calc!$F$29-$G60))</f>
        <v/>
      </c>
      <c r="L60" s="27">
        <f>H60+I60-J60-K60</f>
        <v/>
      </c>
      <c r="M60" s="27">
        <f>MAX(0,Q59)</f>
        <v/>
      </c>
      <c r="N60" s="27">
        <f>M60*Calc!$E$23/12</f>
        <v/>
      </c>
      <c r="O60" s="27">
        <f>MIN(M60+N60,Calc!$F$23)</f>
        <v/>
      </c>
      <c r="P60" s="27">
        <f>MAX(0,MIN(M60+N60-O60,Calc!$F$29-$G60-K60))</f>
        <v/>
      </c>
      <c r="Q60" s="27">
        <f>M60+N60-O60-P60</f>
        <v/>
      </c>
      <c r="R60" s="27">
        <f>MAX(0,V59)</f>
        <v/>
      </c>
      <c r="S60" s="27">
        <f>R60*Calc!$E$24/12</f>
        <v/>
      </c>
      <c r="T60" s="27">
        <f>MIN(R60+S60,Calc!$F$24)</f>
        <v/>
      </c>
      <c r="U60" s="27">
        <f>MAX(0,MIN(R60+S60-T60,Calc!$F$29-$G60-K60-P60))</f>
        <v/>
      </c>
      <c r="V60" s="27">
        <f>R60+S60-T60-U60</f>
        <v/>
      </c>
      <c r="W60" s="27">
        <f>MAX(0,AA59)</f>
        <v/>
      </c>
      <c r="X60" s="27">
        <f>W60*Calc!$E$25/12</f>
        <v/>
      </c>
      <c r="Y60" s="27">
        <f>MIN(W60+X60,Calc!$F$25)</f>
        <v/>
      </c>
      <c r="Z60" s="27">
        <f>MAX(0,MIN(W60+X60-Y60,Calc!$F$29-$G60-K60-P60-U60))</f>
        <v/>
      </c>
      <c r="AA60" s="27">
        <f>W60+X60-Y60-Z60</f>
        <v/>
      </c>
      <c r="AB60" s="27">
        <f>MAX(0,AF59)</f>
        <v/>
      </c>
      <c r="AC60" s="27">
        <f>AB60*Calc!$E$26/12</f>
        <v/>
      </c>
      <c r="AD60" s="27">
        <f>MIN(AB60+AC60,Calc!$F$26)</f>
        <v/>
      </c>
      <c r="AE60" s="27">
        <f>MAX(0,MIN(AB60+AC60-AD60,Calc!$F$29-$G60-K60-P60-U60-Z60))</f>
        <v/>
      </c>
      <c r="AF60" s="27">
        <f>AB60+AC60-AD60-AE60</f>
        <v/>
      </c>
      <c r="AG60" s="27">
        <f>MAX(0,AK59)</f>
        <v/>
      </c>
      <c r="AH60" s="27">
        <f>AG60*Calc!$E$27/12</f>
        <v/>
      </c>
      <c r="AI60" s="27">
        <f>MIN(AG60+AH60,Calc!$F$27)</f>
        <v/>
      </c>
      <c r="AJ60" s="27">
        <f>MAX(0,MIN(AG60+AH60-AI60,Calc!$F$29-$G60-K60-P60-U60-Z60-AE60))</f>
        <v/>
      </c>
      <c r="AK60" s="27">
        <f>AG60+AH60-AI60-AJ60</f>
        <v/>
      </c>
    </row>
    <row r="61">
      <c r="A61" t="n">
        <v>56</v>
      </c>
      <c r="B61" s="26">
        <f>EDATE(Debts!$C$6,A61-1)</f>
        <v/>
      </c>
      <c r="C61" s="27">
        <f>SUMIF($H$5:$AK$5,"Min paid",$H61:$AK61)+SUMIF($H$5:$AK$5,"Extra",$H61:$AK61)</f>
        <v/>
      </c>
      <c r="D61" s="27">
        <f>SUMIF($H$5:$AK$5,"Interest",$H61:$AK61)</f>
        <v/>
      </c>
      <c r="E61" s="27">
        <f>SUMIF($H$5:$AK$5,"End balance",$H61:$AK61)</f>
        <v/>
      </c>
      <c r="F61" s="27">
        <f>MAX(0,Calc!$F$29-C61)</f>
        <v/>
      </c>
      <c r="G61" s="27">
        <f>J61+O61+T61+Y61+AD61+AI61</f>
        <v/>
      </c>
      <c r="H61" s="27">
        <f>MAX(0,L60)</f>
        <v/>
      </c>
      <c r="I61" s="27">
        <f>H61*Calc!$E$22/12</f>
        <v/>
      </c>
      <c r="J61" s="27">
        <f>MIN(H61+I61,Calc!$F$22)</f>
        <v/>
      </c>
      <c r="K61" s="27">
        <f>MAX(0,MIN(H61+I61-J61,Calc!$F$29-$G61))</f>
        <v/>
      </c>
      <c r="L61" s="27">
        <f>H61+I61-J61-K61</f>
        <v/>
      </c>
      <c r="M61" s="27">
        <f>MAX(0,Q60)</f>
        <v/>
      </c>
      <c r="N61" s="27">
        <f>M61*Calc!$E$23/12</f>
        <v/>
      </c>
      <c r="O61" s="27">
        <f>MIN(M61+N61,Calc!$F$23)</f>
        <v/>
      </c>
      <c r="P61" s="27">
        <f>MAX(0,MIN(M61+N61-O61,Calc!$F$29-$G61-K61))</f>
        <v/>
      </c>
      <c r="Q61" s="27">
        <f>M61+N61-O61-P61</f>
        <v/>
      </c>
      <c r="R61" s="27">
        <f>MAX(0,V60)</f>
        <v/>
      </c>
      <c r="S61" s="27">
        <f>R61*Calc!$E$24/12</f>
        <v/>
      </c>
      <c r="T61" s="27">
        <f>MIN(R61+S61,Calc!$F$24)</f>
        <v/>
      </c>
      <c r="U61" s="27">
        <f>MAX(0,MIN(R61+S61-T61,Calc!$F$29-$G61-K61-P61))</f>
        <v/>
      </c>
      <c r="V61" s="27">
        <f>R61+S61-T61-U61</f>
        <v/>
      </c>
      <c r="W61" s="27">
        <f>MAX(0,AA60)</f>
        <v/>
      </c>
      <c r="X61" s="27">
        <f>W61*Calc!$E$25/12</f>
        <v/>
      </c>
      <c r="Y61" s="27">
        <f>MIN(W61+X61,Calc!$F$25)</f>
        <v/>
      </c>
      <c r="Z61" s="27">
        <f>MAX(0,MIN(W61+X61-Y61,Calc!$F$29-$G61-K61-P61-U61))</f>
        <v/>
      </c>
      <c r="AA61" s="27">
        <f>W61+X61-Y61-Z61</f>
        <v/>
      </c>
      <c r="AB61" s="27">
        <f>MAX(0,AF60)</f>
        <v/>
      </c>
      <c r="AC61" s="27">
        <f>AB61*Calc!$E$26/12</f>
        <v/>
      </c>
      <c r="AD61" s="27">
        <f>MIN(AB61+AC61,Calc!$F$26)</f>
        <v/>
      </c>
      <c r="AE61" s="27">
        <f>MAX(0,MIN(AB61+AC61-AD61,Calc!$F$29-$G61-K61-P61-U61-Z61))</f>
        <v/>
      </c>
      <c r="AF61" s="27">
        <f>AB61+AC61-AD61-AE61</f>
        <v/>
      </c>
      <c r="AG61" s="27">
        <f>MAX(0,AK60)</f>
        <v/>
      </c>
      <c r="AH61" s="27">
        <f>AG61*Calc!$E$27/12</f>
        <v/>
      </c>
      <c r="AI61" s="27">
        <f>MIN(AG61+AH61,Calc!$F$27)</f>
        <v/>
      </c>
      <c r="AJ61" s="27">
        <f>MAX(0,MIN(AG61+AH61-AI61,Calc!$F$29-$G61-K61-P61-U61-Z61-AE61))</f>
        <v/>
      </c>
      <c r="AK61" s="27">
        <f>AG61+AH61-AI61-AJ61</f>
        <v/>
      </c>
    </row>
    <row r="62">
      <c r="A62" t="n">
        <v>57</v>
      </c>
      <c r="B62" s="26">
        <f>EDATE(Debts!$C$6,A62-1)</f>
        <v/>
      </c>
      <c r="C62" s="27">
        <f>SUMIF($H$5:$AK$5,"Min paid",$H62:$AK62)+SUMIF($H$5:$AK$5,"Extra",$H62:$AK62)</f>
        <v/>
      </c>
      <c r="D62" s="27">
        <f>SUMIF($H$5:$AK$5,"Interest",$H62:$AK62)</f>
        <v/>
      </c>
      <c r="E62" s="27">
        <f>SUMIF($H$5:$AK$5,"End balance",$H62:$AK62)</f>
        <v/>
      </c>
      <c r="F62" s="27">
        <f>MAX(0,Calc!$F$29-C62)</f>
        <v/>
      </c>
      <c r="G62" s="27">
        <f>J62+O62+T62+Y62+AD62+AI62</f>
        <v/>
      </c>
      <c r="H62" s="27">
        <f>MAX(0,L61)</f>
        <v/>
      </c>
      <c r="I62" s="27">
        <f>H62*Calc!$E$22/12</f>
        <v/>
      </c>
      <c r="J62" s="27">
        <f>MIN(H62+I62,Calc!$F$22)</f>
        <v/>
      </c>
      <c r="K62" s="27">
        <f>MAX(0,MIN(H62+I62-J62,Calc!$F$29-$G62))</f>
        <v/>
      </c>
      <c r="L62" s="27">
        <f>H62+I62-J62-K62</f>
        <v/>
      </c>
      <c r="M62" s="27">
        <f>MAX(0,Q61)</f>
        <v/>
      </c>
      <c r="N62" s="27">
        <f>M62*Calc!$E$23/12</f>
        <v/>
      </c>
      <c r="O62" s="27">
        <f>MIN(M62+N62,Calc!$F$23)</f>
        <v/>
      </c>
      <c r="P62" s="27">
        <f>MAX(0,MIN(M62+N62-O62,Calc!$F$29-$G62-K62))</f>
        <v/>
      </c>
      <c r="Q62" s="27">
        <f>M62+N62-O62-P62</f>
        <v/>
      </c>
      <c r="R62" s="27">
        <f>MAX(0,V61)</f>
        <v/>
      </c>
      <c r="S62" s="27">
        <f>R62*Calc!$E$24/12</f>
        <v/>
      </c>
      <c r="T62" s="27">
        <f>MIN(R62+S62,Calc!$F$24)</f>
        <v/>
      </c>
      <c r="U62" s="27">
        <f>MAX(0,MIN(R62+S62-T62,Calc!$F$29-$G62-K62-P62))</f>
        <v/>
      </c>
      <c r="V62" s="27">
        <f>R62+S62-T62-U62</f>
        <v/>
      </c>
      <c r="W62" s="27">
        <f>MAX(0,AA61)</f>
        <v/>
      </c>
      <c r="X62" s="27">
        <f>W62*Calc!$E$25/12</f>
        <v/>
      </c>
      <c r="Y62" s="27">
        <f>MIN(W62+X62,Calc!$F$25)</f>
        <v/>
      </c>
      <c r="Z62" s="27">
        <f>MAX(0,MIN(W62+X62-Y62,Calc!$F$29-$G62-K62-P62-U62))</f>
        <v/>
      </c>
      <c r="AA62" s="27">
        <f>W62+X62-Y62-Z62</f>
        <v/>
      </c>
      <c r="AB62" s="27">
        <f>MAX(0,AF61)</f>
        <v/>
      </c>
      <c r="AC62" s="27">
        <f>AB62*Calc!$E$26/12</f>
        <v/>
      </c>
      <c r="AD62" s="27">
        <f>MIN(AB62+AC62,Calc!$F$26)</f>
        <v/>
      </c>
      <c r="AE62" s="27">
        <f>MAX(0,MIN(AB62+AC62-AD62,Calc!$F$29-$G62-K62-P62-U62-Z62))</f>
        <v/>
      </c>
      <c r="AF62" s="27">
        <f>AB62+AC62-AD62-AE62</f>
        <v/>
      </c>
      <c r="AG62" s="27">
        <f>MAX(0,AK61)</f>
        <v/>
      </c>
      <c r="AH62" s="27">
        <f>AG62*Calc!$E$27/12</f>
        <v/>
      </c>
      <c r="AI62" s="27">
        <f>MIN(AG62+AH62,Calc!$F$27)</f>
        <v/>
      </c>
      <c r="AJ62" s="27">
        <f>MAX(0,MIN(AG62+AH62-AI62,Calc!$F$29-$G62-K62-P62-U62-Z62-AE62))</f>
        <v/>
      </c>
      <c r="AK62" s="27">
        <f>AG62+AH62-AI62-AJ62</f>
        <v/>
      </c>
    </row>
    <row r="63">
      <c r="A63" t="n">
        <v>58</v>
      </c>
      <c r="B63" s="26">
        <f>EDATE(Debts!$C$6,A63-1)</f>
        <v/>
      </c>
      <c r="C63" s="27">
        <f>SUMIF($H$5:$AK$5,"Min paid",$H63:$AK63)+SUMIF($H$5:$AK$5,"Extra",$H63:$AK63)</f>
        <v/>
      </c>
      <c r="D63" s="27">
        <f>SUMIF($H$5:$AK$5,"Interest",$H63:$AK63)</f>
        <v/>
      </c>
      <c r="E63" s="27">
        <f>SUMIF($H$5:$AK$5,"End balance",$H63:$AK63)</f>
        <v/>
      </c>
      <c r="F63" s="27">
        <f>MAX(0,Calc!$F$29-C63)</f>
        <v/>
      </c>
      <c r="G63" s="27">
        <f>J63+O63+T63+Y63+AD63+AI63</f>
        <v/>
      </c>
      <c r="H63" s="27">
        <f>MAX(0,L62)</f>
        <v/>
      </c>
      <c r="I63" s="27">
        <f>H63*Calc!$E$22/12</f>
        <v/>
      </c>
      <c r="J63" s="27">
        <f>MIN(H63+I63,Calc!$F$22)</f>
        <v/>
      </c>
      <c r="K63" s="27">
        <f>MAX(0,MIN(H63+I63-J63,Calc!$F$29-$G63))</f>
        <v/>
      </c>
      <c r="L63" s="27">
        <f>H63+I63-J63-K63</f>
        <v/>
      </c>
      <c r="M63" s="27">
        <f>MAX(0,Q62)</f>
        <v/>
      </c>
      <c r="N63" s="27">
        <f>M63*Calc!$E$23/12</f>
        <v/>
      </c>
      <c r="O63" s="27">
        <f>MIN(M63+N63,Calc!$F$23)</f>
        <v/>
      </c>
      <c r="P63" s="27">
        <f>MAX(0,MIN(M63+N63-O63,Calc!$F$29-$G63-K63))</f>
        <v/>
      </c>
      <c r="Q63" s="27">
        <f>M63+N63-O63-P63</f>
        <v/>
      </c>
      <c r="R63" s="27">
        <f>MAX(0,V62)</f>
        <v/>
      </c>
      <c r="S63" s="27">
        <f>R63*Calc!$E$24/12</f>
        <v/>
      </c>
      <c r="T63" s="27">
        <f>MIN(R63+S63,Calc!$F$24)</f>
        <v/>
      </c>
      <c r="U63" s="27">
        <f>MAX(0,MIN(R63+S63-T63,Calc!$F$29-$G63-K63-P63))</f>
        <v/>
      </c>
      <c r="V63" s="27">
        <f>R63+S63-T63-U63</f>
        <v/>
      </c>
      <c r="W63" s="27">
        <f>MAX(0,AA62)</f>
        <v/>
      </c>
      <c r="X63" s="27">
        <f>W63*Calc!$E$25/12</f>
        <v/>
      </c>
      <c r="Y63" s="27">
        <f>MIN(W63+X63,Calc!$F$25)</f>
        <v/>
      </c>
      <c r="Z63" s="27">
        <f>MAX(0,MIN(W63+X63-Y63,Calc!$F$29-$G63-K63-P63-U63))</f>
        <v/>
      </c>
      <c r="AA63" s="27">
        <f>W63+X63-Y63-Z63</f>
        <v/>
      </c>
      <c r="AB63" s="27">
        <f>MAX(0,AF62)</f>
        <v/>
      </c>
      <c r="AC63" s="27">
        <f>AB63*Calc!$E$26/12</f>
        <v/>
      </c>
      <c r="AD63" s="27">
        <f>MIN(AB63+AC63,Calc!$F$26)</f>
        <v/>
      </c>
      <c r="AE63" s="27">
        <f>MAX(0,MIN(AB63+AC63-AD63,Calc!$F$29-$G63-K63-P63-U63-Z63))</f>
        <v/>
      </c>
      <c r="AF63" s="27">
        <f>AB63+AC63-AD63-AE63</f>
        <v/>
      </c>
      <c r="AG63" s="27">
        <f>MAX(0,AK62)</f>
        <v/>
      </c>
      <c r="AH63" s="27">
        <f>AG63*Calc!$E$27/12</f>
        <v/>
      </c>
      <c r="AI63" s="27">
        <f>MIN(AG63+AH63,Calc!$F$27)</f>
        <v/>
      </c>
      <c r="AJ63" s="27">
        <f>MAX(0,MIN(AG63+AH63-AI63,Calc!$F$29-$G63-K63-P63-U63-Z63-AE63))</f>
        <v/>
      </c>
      <c r="AK63" s="27">
        <f>AG63+AH63-AI63-AJ63</f>
        <v/>
      </c>
    </row>
    <row r="64">
      <c r="A64" t="n">
        <v>59</v>
      </c>
      <c r="B64" s="26">
        <f>EDATE(Debts!$C$6,A64-1)</f>
        <v/>
      </c>
      <c r="C64" s="27">
        <f>SUMIF($H$5:$AK$5,"Min paid",$H64:$AK64)+SUMIF($H$5:$AK$5,"Extra",$H64:$AK64)</f>
        <v/>
      </c>
      <c r="D64" s="27">
        <f>SUMIF($H$5:$AK$5,"Interest",$H64:$AK64)</f>
        <v/>
      </c>
      <c r="E64" s="27">
        <f>SUMIF($H$5:$AK$5,"End balance",$H64:$AK64)</f>
        <v/>
      </c>
      <c r="F64" s="27">
        <f>MAX(0,Calc!$F$29-C64)</f>
        <v/>
      </c>
      <c r="G64" s="27">
        <f>J64+O64+T64+Y64+AD64+AI64</f>
        <v/>
      </c>
      <c r="H64" s="27">
        <f>MAX(0,L63)</f>
        <v/>
      </c>
      <c r="I64" s="27">
        <f>H64*Calc!$E$22/12</f>
        <v/>
      </c>
      <c r="J64" s="27">
        <f>MIN(H64+I64,Calc!$F$22)</f>
        <v/>
      </c>
      <c r="K64" s="27">
        <f>MAX(0,MIN(H64+I64-J64,Calc!$F$29-$G64))</f>
        <v/>
      </c>
      <c r="L64" s="27">
        <f>H64+I64-J64-K64</f>
        <v/>
      </c>
      <c r="M64" s="27">
        <f>MAX(0,Q63)</f>
        <v/>
      </c>
      <c r="N64" s="27">
        <f>M64*Calc!$E$23/12</f>
        <v/>
      </c>
      <c r="O64" s="27">
        <f>MIN(M64+N64,Calc!$F$23)</f>
        <v/>
      </c>
      <c r="P64" s="27">
        <f>MAX(0,MIN(M64+N64-O64,Calc!$F$29-$G64-K64))</f>
        <v/>
      </c>
      <c r="Q64" s="27">
        <f>M64+N64-O64-P64</f>
        <v/>
      </c>
      <c r="R64" s="27">
        <f>MAX(0,V63)</f>
        <v/>
      </c>
      <c r="S64" s="27">
        <f>R64*Calc!$E$24/12</f>
        <v/>
      </c>
      <c r="T64" s="27">
        <f>MIN(R64+S64,Calc!$F$24)</f>
        <v/>
      </c>
      <c r="U64" s="27">
        <f>MAX(0,MIN(R64+S64-T64,Calc!$F$29-$G64-K64-P64))</f>
        <v/>
      </c>
      <c r="V64" s="27">
        <f>R64+S64-T64-U64</f>
        <v/>
      </c>
      <c r="W64" s="27">
        <f>MAX(0,AA63)</f>
        <v/>
      </c>
      <c r="X64" s="27">
        <f>W64*Calc!$E$25/12</f>
        <v/>
      </c>
      <c r="Y64" s="27">
        <f>MIN(W64+X64,Calc!$F$25)</f>
        <v/>
      </c>
      <c r="Z64" s="27">
        <f>MAX(0,MIN(W64+X64-Y64,Calc!$F$29-$G64-K64-P64-U64))</f>
        <v/>
      </c>
      <c r="AA64" s="27">
        <f>W64+X64-Y64-Z64</f>
        <v/>
      </c>
      <c r="AB64" s="27">
        <f>MAX(0,AF63)</f>
        <v/>
      </c>
      <c r="AC64" s="27">
        <f>AB64*Calc!$E$26/12</f>
        <v/>
      </c>
      <c r="AD64" s="27">
        <f>MIN(AB64+AC64,Calc!$F$26)</f>
        <v/>
      </c>
      <c r="AE64" s="27">
        <f>MAX(0,MIN(AB64+AC64-AD64,Calc!$F$29-$G64-K64-P64-U64-Z64))</f>
        <v/>
      </c>
      <c r="AF64" s="27">
        <f>AB64+AC64-AD64-AE64</f>
        <v/>
      </c>
      <c r="AG64" s="27">
        <f>MAX(0,AK63)</f>
        <v/>
      </c>
      <c r="AH64" s="27">
        <f>AG64*Calc!$E$27/12</f>
        <v/>
      </c>
      <c r="AI64" s="27">
        <f>MIN(AG64+AH64,Calc!$F$27)</f>
        <v/>
      </c>
      <c r="AJ64" s="27">
        <f>MAX(0,MIN(AG64+AH64-AI64,Calc!$F$29-$G64-K64-P64-U64-Z64-AE64))</f>
        <v/>
      </c>
      <c r="AK64" s="27">
        <f>AG64+AH64-AI64-AJ64</f>
        <v/>
      </c>
    </row>
    <row r="65">
      <c r="A65" t="n">
        <v>60</v>
      </c>
      <c r="B65" s="26">
        <f>EDATE(Debts!$C$6,A65-1)</f>
        <v/>
      </c>
      <c r="C65" s="27">
        <f>SUMIF($H$5:$AK$5,"Min paid",$H65:$AK65)+SUMIF($H$5:$AK$5,"Extra",$H65:$AK65)</f>
        <v/>
      </c>
      <c r="D65" s="27">
        <f>SUMIF($H$5:$AK$5,"Interest",$H65:$AK65)</f>
        <v/>
      </c>
      <c r="E65" s="27">
        <f>SUMIF($H$5:$AK$5,"End balance",$H65:$AK65)</f>
        <v/>
      </c>
      <c r="F65" s="27">
        <f>MAX(0,Calc!$F$29-C65)</f>
        <v/>
      </c>
      <c r="G65" s="27">
        <f>J65+O65+T65+Y65+AD65+AI65</f>
        <v/>
      </c>
      <c r="H65" s="27">
        <f>MAX(0,L64)</f>
        <v/>
      </c>
      <c r="I65" s="27">
        <f>H65*Calc!$E$22/12</f>
        <v/>
      </c>
      <c r="J65" s="27">
        <f>MIN(H65+I65,Calc!$F$22)</f>
        <v/>
      </c>
      <c r="K65" s="27">
        <f>MAX(0,MIN(H65+I65-J65,Calc!$F$29-$G65))</f>
        <v/>
      </c>
      <c r="L65" s="27">
        <f>H65+I65-J65-K65</f>
        <v/>
      </c>
      <c r="M65" s="27">
        <f>MAX(0,Q64)</f>
        <v/>
      </c>
      <c r="N65" s="27">
        <f>M65*Calc!$E$23/12</f>
        <v/>
      </c>
      <c r="O65" s="27">
        <f>MIN(M65+N65,Calc!$F$23)</f>
        <v/>
      </c>
      <c r="P65" s="27">
        <f>MAX(0,MIN(M65+N65-O65,Calc!$F$29-$G65-K65))</f>
        <v/>
      </c>
      <c r="Q65" s="27">
        <f>M65+N65-O65-P65</f>
        <v/>
      </c>
      <c r="R65" s="27">
        <f>MAX(0,V64)</f>
        <v/>
      </c>
      <c r="S65" s="27">
        <f>R65*Calc!$E$24/12</f>
        <v/>
      </c>
      <c r="T65" s="27">
        <f>MIN(R65+S65,Calc!$F$24)</f>
        <v/>
      </c>
      <c r="U65" s="27">
        <f>MAX(0,MIN(R65+S65-T65,Calc!$F$29-$G65-K65-P65))</f>
        <v/>
      </c>
      <c r="V65" s="27">
        <f>R65+S65-T65-U65</f>
        <v/>
      </c>
      <c r="W65" s="27">
        <f>MAX(0,AA64)</f>
        <v/>
      </c>
      <c r="X65" s="27">
        <f>W65*Calc!$E$25/12</f>
        <v/>
      </c>
      <c r="Y65" s="27">
        <f>MIN(W65+X65,Calc!$F$25)</f>
        <v/>
      </c>
      <c r="Z65" s="27">
        <f>MAX(0,MIN(W65+X65-Y65,Calc!$F$29-$G65-K65-P65-U65))</f>
        <v/>
      </c>
      <c r="AA65" s="27">
        <f>W65+X65-Y65-Z65</f>
        <v/>
      </c>
      <c r="AB65" s="27">
        <f>MAX(0,AF64)</f>
        <v/>
      </c>
      <c r="AC65" s="27">
        <f>AB65*Calc!$E$26/12</f>
        <v/>
      </c>
      <c r="AD65" s="27">
        <f>MIN(AB65+AC65,Calc!$F$26)</f>
        <v/>
      </c>
      <c r="AE65" s="27">
        <f>MAX(0,MIN(AB65+AC65-AD65,Calc!$F$29-$G65-K65-P65-U65-Z65))</f>
        <v/>
      </c>
      <c r="AF65" s="27">
        <f>AB65+AC65-AD65-AE65</f>
        <v/>
      </c>
      <c r="AG65" s="27">
        <f>MAX(0,AK64)</f>
        <v/>
      </c>
      <c r="AH65" s="27">
        <f>AG65*Calc!$E$27/12</f>
        <v/>
      </c>
      <c r="AI65" s="27">
        <f>MIN(AG65+AH65,Calc!$F$27)</f>
        <v/>
      </c>
      <c r="AJ65" s="27">
        <f>MAX(0,MIN(AG65+AH65-AI65,Calc!$F$29-$G65-K65-P65-U65-Z65-AE65))</f>
        <v/>
      </c>
      <c r="AK65" s="27">
        <f>AG65+AH65-AI65-AJ65</f>
        <v/>
      </c>
    </row>
    <row r="66">
      <c r="A66" t="n">
        <v>61</v>
      </c>
      <c r="B66" s="26">
        <f>EDATE(Debts!$C$6,A66-1)</f>
        <v/>
      </c>
      <c r="C66" s="27">
        <f>SUMIF($H$5:$AK$5,"Min paid",$H66:$AK66)+SUMIF($H$5:$AK$5,"Extra",$H66:$AK66)</f>
        <v/>
      </c>
      <c r="D66" s="27">
        <f>SUMIF($H$5:$AK$5,"Interest",$H66:$AK66)</f>
        <v/>
      </c>
      <c r="E66" s="27">
        <f>SUMIF($H$5:$AK$5,"End balance",$H66:$AK66)</f>
        <v/>
      </c>
      <c r="F66" s="27">
        <f>MAX(0,Calc!$F$29-C66)</f>
        <v/>
      </c>
      <c r="G66" s="27">
        <f>J66+O66+T66+Y66+AD66+AI66</f>
        <v/>
      </c>
      <c r="H66" s="27">
        <f>MAX(0,L65)</f>
        <v/>
      </c>
      <c r="I66" s="27">
        <f>H66*Calc!$E$22/12</f>
        <v/>
      </c>
      <c r="J66" s="27">
        <f>MIN(H66+I66,Calc!$F$22)</f>
        <v/>
      </c>
      <c r="K66" s="27">
        <f>MAX(0,MIN(H66+I66-J66,Calc!$F$29-$G66))</f>
        <v/>
      </c>
      <c r="L66" s="27">
        <f>H66+I66-J66-K66</f>
        <v/>
      </c>
      <c r="M66" s="27">
        <f>MAX(0,Q65)</f>
        <v/>
      </c>
      <c r="N66" s="27">
        <f>M66*Calc!$E$23/12</f>
        <v/>
      </c>
      <c r="O66" s="27">
        <f>MIN(M66+N66,Calc!$F$23)</f>
        <v/>
      </c>
      <c r="P66" s="27">
        <f>MAX(0,MIN(M66+N66-O66,Calc!$F$29-$G66-K66))</f>
        <v/>
      </c>
      <c r="Q66" s="27">
        <f>M66+N66-O66-P66</f>
        <v/>
      </c>
      <c r="R66" s="27">
        <f>MAX(0,V65)</f>
        <v/>
      </c>
      <c r="S66" s="27">
        <f>R66*Calc!$E$24/12</f>
        <v/>
      </c>
      <c r="T66" s="27">
        <f>MIN(R66+S66,Calc!$F$24)</f>
        <v/>
      </c>
      <c r="U66" s="27">
        <f>MAX(0,MIN(R66+S66-T66,Calc!$F$29-$G66-K66-P66))</f>
        <v/>
      </c>
      <c r="V66" s="27">
        <f>R66+S66-T66-U66</f>
        <v/>
      </c>
      <c r="W66" s="27">
        <f>MAX(0,AA65)</f>
        <v/>
      </c>
      <c r="X66" s="27">
        <f>W66*Calc!$E$25/12</f>
        <v/>
      </c>
      <c r="Y66" s="27">
        <f>MIN(W66+X66,Calc!$F$25)</f>
        <v/>
      </c>
      <c r="Z66" s="27">
        <f>MAX(0,MIN(W66+X66-Y66,Calc!$F$29-$G66-K66-P66-U66))</f>
        <v/>
      </c>
      <c r="AA66" s="27">
        <f>W66+X66-Y66-Z66</f>
        <v/>
      </c>
      <c r="AB66" s="27">
        <f>MAX(0,AF65)</f>
        <v/>
      </c>
      <c r="AC66" s="27">
        <f>AB66*Calc!$E$26/12</f>
        <v/>
      </c>
      <c r="AD66" s="27">
        <f>MIN(AB66+AC66,Calc!$F$26)</f>
        <v/>
      </c>
      <c r="AE66" s="27">
        <f>MAX(0,MIN(AB66+AC66-AD66,Calc!$F$29-$G66-K66-P66-U66-Z66))</f>
        <v/>
      </c>
      <c r="AF66" s="27">
        <f>AB66+AC66-AD66-AE66</f>
        <v/>
      </c>
      <c r="AG66" s="27">
        <f>MAX(0,AK65)</f>
        <v/>
      </c>
      <c r="AH66" s="27">
        <f>AG66*Calc!$E$27/12</f>
        <v/>
      </c>
      <c r="AI66" s="27">
        <f>MIN(AG66+AH66,Calc!$F$27)</f>
        <v/>
      </c>
      <c r="AJ66" s="27">
        <f>MAX(0,MIN(AG66+AH66-AI66,Calc!$F$29-$G66-K66-P66-U66-Z66-AE66))</f>
        <v/>
      </c>
      <c r="AK66" s="27">
        <f>AG66+AH66-AI66-AJ66</f>
        <v/>
      </c>
    </row>
    <row r="67">
      <c r="A67" t="n">
        <v>62</v>
      </c>
      <c r="B67" s="26">
        <f>EDATE(Debts!$C$6,A67-1)</f>
        <v/>
      </c>
      <c r="C67" s="27">
        <f>SUMIF($H$5:$AK$5,"Min paid",$H67:$AK67)+SUMIF($H$5:$AK$5,"Extra",$H67:$AK67)</f>
        <v/>
      </c>
      <c r="D67" s="27">
        <f>SUMIF($H$5:$AK$5,"Interest",$H67:$AK67)</f>
        <v/>
      </c>
      <c r="E67" s="27">
        <f>SUMIF($H$5:$AK$5,"End balance",$H67:$AK67)</f>
        <v/>
      </c>
      <c r="F67" s="27">
        <f>MAX(0,Calc!$F$29-C67)</f>
        <v/>
      </c>
      <c r="G67" s="27">
        <f>J67+O67+T67+Y67+AD67+AI67</f>
        <v/>
      </c>
      <c r="H67" s="27">
        <f>MAX(0,L66)</f>
        <v/>
      </c>
      <c r="I67" s="27">
        <f>H67*Calc!$E$22/12</f>
        <v/>
      </c>
      <c r="J67" s="27">
        <f>MIN(H67+I67,Calc!$F$22)</f>
        <v/>
      </c>
      <c r="K67" s="27">
        <f>MAX(0,MIN(H67+I67-J67,Calc!$F$29-$G67))</f>
        <v/>
      </c>
      <c r="L67" s="27">
        <f>H67+I67-J67-K67</f>
        <v/>
      </c>
      <c r="M67" s="27">
        <f>MAX(0,Q66)</f>
        <v/>
      </c>
      <c r="N67" s="27">
        <f>M67*Calc!$E$23/12</f>
        <v/>
      </c>
      <c r="O67" s="27">
        <f>MIN(M67+N67,Calc!$F$23)</f>
        <v/>
      </c>
      <c r="P67" s="27">
        <f>MAX(0,MIN(M67+N67-O67,Calc!$F$29-$G67-K67))</f>
        <v/>
      </c>
      <c r="Q67" s="27">
        <f>M67+N67-O67-P67</f>
        <v/>
      </c>
      <c r="R67" s="27">
        <f>MAX(0,V66)</f>
        <v/>
      </c>
      <c r="S67" s="27">
        <f>R67*Calc!$E$24/12</f>
        <v/>
      </c>
      <c r="T67" s="27">
        <f>MIN(R67+S67,Calc!$F$24)</f>
        <v/>
      </c>
      <c r="U67" s="27">
        <f>MAX(0,MIN(R67+S67-T67,Calc!$F$29-$G67-K67-P67))</f>
        <v/>
      </c>
      <c r="V67" s="27">
        <f>R67+S67-T67-U67</f>
        <v/>
      </c>
      <c r="W67" s="27">
        <f>MAX(0,AA66)</f>
        <v/>
      </c>
      <c r="X67" s="27">
        <f>W67*Calc!$E$25/12</f>
        <v/>
      </c>
      <c r="Y67" s="27">
        <f>MIN(W67+X67,Calc!$F$25)</f>
        <v/>
      </c>
      <c r="Z67" s="27">
        <f>MAX(0,MIN(W67+X67-Y67,Calc!$F$29-$G67-K67-P67-U67))</f>
        <v/>
      </c>
      <c r="AA67" s="27">
        <f>W67+X67-Y67-Z67</f>
        <v/>
      </c>
      <c r="AB67" s="27">
        <f>MAX(0,AF66)</f>
        <v/>
      </c>
      <c r="AC67" s="27">
        <f>AB67*Calc!$E$26/12</f>
        <v/>
      </c>
      <c r="AD67" s="27">
        <f>MIN(AB67+AC67,Calc!$F$26)</f>
        <v/>
      </c>
      <c r="AE67" s="27">
        <f>MAX(0,MIN(AB67+AC67-AD67,Calc!$F$29-$G67-K67-P67-U67-Z67))</f>
        <v/>
      </c>
      <c r="AF67" s="27">
        <f>AB67+AC67-AD67-AE67</f>
        <v/>
      </c>
      <c r="AG67" s="27">
        <f>MAX(0,AK66)</f>
        <v/>
      </c>
      <c r="AH67" s="27">
        <f>AG67*Calc!$E$27/12</f>
        <v/>
      </c>
      <c r="AI67" s="27">
        <f>MIN(AG67+AH67,Calc!$F$27)</f>
        <v/>
      </c>
      <c r="AJ67" s="27">
        <f>MAX(0,MIN(AG67+AH67-AI67,Calc!$F$29-$G67-K67-P67-U67-Z67-AE67))</f>
        <v/>
      </c>
      <c r="AK67" s="27">
        <f>AG67+AH67-AI67-AJ67</f>
        <v/>
      </c>
    </row>
    <row r="68">
      <c r="A68" t="n">
        <v>63</v>
      </c>
      <c r="B68" s="26">
        <f>EDATE(Debts!$C$6,A68-1)</f>
        <v/>
      </c>
      <c r="C68" s="27">
        <f>SUMIF($H$5:$AK$5,"Min paid",$H68:$AK68)+SUMIF($H$5:$AK$5,"Extra",$H68:$AK68)</f>
        <v/>
      </c>
      <c r="D68" s="27">
        <f>SUMIF($H$5:$AK$5,"Interest",$H68:$AK68)</f>
        <v/>
      </c>
      <c r="E68" s="27">
        <f>SUMIF($H$5:$AK$5,"End balance",$H68:$AK68)</f>
        <v/>
      </c>
      <c r="F68" s="27">
        <f>MAX(0,Calc!$F$29-C68)</f>
        <v/>
      </c>
      <c r="G68" s="27">
        <f>J68+O68+T68+Y68+AD68+AI68</f>
        <v/>
      </c>
      <c r="H68" s="27">
        <f>MAX(0,L67)</f>
        <v/>
      </c>
      <c r="I68" s="27">
        <f>H68*Calc!$E$22/12</f>
        <v/>
      </c>
      <c r="J68" s="27">
        <f>MIN(H68+I68,Calc!$F$22)</f>
        <v/>
      </c>
      <c r="K68" s="27">
        <f>MAX(0,MIN(H68+I68-J68,Calc!$F$29-$G68))</f>
        <v/>
      </c>
      <c r="L68" s="27">
        <f>H68+I68-J68-K68</f>
        <v/>
      </c>
      <c r="M68" s="27">
        <f>MAX(0,Q67)</f>
        <v/>
      </c>
      <c r="N68" s="27">
        <f>M68*Calc!$E$23/12</f>
        <v/>
      </c>
      <c r="O68" s="27">
        <f>MIN(M68+N68,Calc!$F$23)</f>
        <v/>
      </c>
      <c r="P68" s="27">
        <f>MAX(0,MIN(M68+N68-O68,Calc!$F$29-$G68-K68))</f>
        <v/>
      </c>
      <c r="Q68" s="27">
        <f>M68+N68-O68-P68</f>
        <v/>
      </c>
      <c r="R68" s="27">
        <f>MAX(0,V67)</f>
        <v/>
      </c>
      <c r="S68" s="27">
        <f>R68*Calc!$E$24/12</f>
        <v/>
      </c>
      <c r="T68" s="27">
        <f>MIN(R68+S68,Calc!$F$24)</f>
        <v/>
      </c>
      <c r="U68" s="27">
        <f>MAX(0,MIN(R68+S68-T68,Calc!$F$29-$G68-K68-P68))</f>
        <v/>
      </c>
      <c r="V68" s="27">
        <f>R68+S68-T68-U68</f>
        <v/>
      </c>
      <c r="W68" s="27">
        <f>MAX(0,AA67)</f>
        <v/>
      </c>
      <c r="X68" s="27">
        <f>W68*Calc!$E$25/12</f>
        <v/>
      </c>
      <c r="Y68" s="27">
        <f>MIN(W68+X68,Calc!$F$25)</f>
        <v/>
      </c>
      <c r="Z68" s="27">
        <f>MAX(0,MIN(W68+X68-Y68,Calc!$F$29-$G68-K68-P68-U68))</f>
        <v/>
      </c>
      <c r="AA68" s="27">
        <f>W68+X68-Y68-Z68</f>
        <v/>
      </c>
      <c r="AB68" s="27">
        <f>MAX(0,AF67)</f>
        <v/>
      </c>
      <c r="AC68" s="27">
        <f>AB68*Calc!$E$26/12</f>
        <v/>
      </c>
      <c r="AD68" s="27">
        <f>MIN(AB68+AC68,Calc!$F$26)</f>
        <v/>
      </c>
      <c r="AE68" s="27">
        <f>MAX(0,MIN(AB68+AC68-AD68,Calc!$F$29-$G68-K68-P68-U68-Z68))</f>
        <v/>
      </c>
      <c r="AF68" s="27">
        <f>AB68+AC68-AD68-AE68</f>
        <v/>
      </c>
      <c r="AG68" s="27">
        <f>MAX(0,AK67)</f>
        <v/>
      </c>
      <c r="AH68" s="27">
        <f>AG68*Calc!$E$27/12</f>
        <v/>
      </c>
      <c r="AI68" s="27">
        <f>MIN(AG68+AH68,Calc!$F$27)</f>
        <v/>
      </c>
      <c r="AJ68" s="27">
        <f>MAX(0,MIN(AG68+AH68-AI68,Calc!$F$29-$G68-K68-P68-U68-Z68-AE68))</f>
        <v/>
      </c>
      <c r="AK68" s="27">
        <f>AG68+AH68-AI68-AJ68</f>
        <v/>
      </c>
    </row>
    <row r="69">
      <c r="A69" t="n">
        <v>64</v>
      </c>
      <c r="B69" s="26">
        <f>EDATE(Debts!$C$6,A69-1)</f>
        <v/>
      </c>
      <c r="C69" s="27">
        <f>SUMIF($H$5:$AK$5,"Min paid",$H69:$AK69)+SUMIF($H$5:$AK$5,"Extra",$H69:$AK69)</f>
        <v/>
      </c>
      <c r="D69" s="27">
        <f>SUMIF($H$5:$AK$5,"Interest",$H69:$AK69)</f>
        <v/>
      </c>
      <c r="E69" s="27">
        <f>SUMIF($H$5:$AK$5,"End balance",$H69:$AK69)</f>
        <v/>
      </c>
      <c r="F69" s="27">
        <f>MAX(0,Calc!$F$29-C69)</f>
        <v/>
      </c>
      <c r="G69" s="27">
        <f>J69+O69+T69+Y69+AD69+AI69</f>
        <v/>
      </c>
      <c r="H69" s="27">
        <f>MAX(0,L68)</f>
        <v/>
      </c>
      <c r="I69" s="27">
        <f>H69*Calc!$E$22/12</f>
        <v/>
      </c>
      <c r="J69" s="27">
        <f>MIN(H69+I69,Calc!$F$22)</f>
        <v/>
      </c>
      <c r="K69" s="27">
        <f>MAX(0,MIN(H69+I69-J69,Calc!$F$29-$G69))</f>
        <v/>
      </c>
      <c r="L69" s="27">
        <f>H69+I69-J69-K69</f>
        <v/>
      </c>
      <c r="M69" s="27">
        <f>MAX(0,Q68)</f>
        <v/>
      </c>
      <c r="N69" s="27">
        <f>M69*Calc!$E$23/12</f>
        <v/>
      </c>
      <c r="O69" s="27">
        <f>MIN(M69+N69,Calc!$F$23)</f>
        <v/>
      </c>
      <c r="P69" s="27">
        <f>MAX(0,MIN(M69+N69-O69,Calc!$F$29-$G69-K69))</f>
        <v/>
      </c>
      <c r="Q69" s="27">
        <f>M69+N69-O69-P69</f>
        <v/>
      </c>
      <c r="R69" s="27">
        <f>MAX(0,V68)</f>
        <v/>
      </c>
      <c r="S69" s="27">
        <f>R69*Calc!$E$24/12</f>
        <v/>
      </c>
      <c r="T69" s="27">
        <f>MIN(R69+S69,Calc!$F$24)</f>
        <v/>
      </c>
      <c r="U69" s="27">
        <f>MAX(0,MIN(R69+S69-T69,Calc!$F$29-$G69-K69-P69))</f>
        <v/>
      </c>
      <c r="V69" s="27">
        <f>R69+S69-T69-U69</f>
        <v/>
      </c>
      <c r="W69" s="27">
        <f>MAX(0,AA68)</f>
        <v/>
      </c>
      <c r="X69" s="27">
        <f>W69*Calc!$E$25/12</f>
        <v/>
      </c>
      <c r="Y69" s="27">
        <f>MIN(W69+X69,Calc!$F$25)</f>
        <v/>
      </c>
      <c r="Z69" s="27">
        <f>MAX(0,MIN(W69+X69-Y69,Calc!$F$29-$G69-K69-P69-U69))</f>
        <v/>
      </c>
      <c r="AA69" s="27">
        <f>W69+X69-Y69-Z69</f>
        <v/>
      </c>
      <c r="AB69" s="27">
        <f>MAX(0,AF68)</f>
        <v/>
      </c>
      <c r="AC69" s="27">
        <f>AB69*Calc!$E$26/12</f>
        <v/>
      </c>
      <c r="AD69" s="27">
        <f>MIN(AB69+AC69,Calc!$F$26)</f>
        <v/>
      </c>
      <c r="AE69" s="27">
        <f>MAX(0,MIN(AB69+AC69-AD69,Calc!$F$29-$G69-K69-P69-U69-Z69))</f>
        <v/>
      </c>
      <c r="AF69" s="27">
        <f>AB69+AC69-AD69-AE69</f>
        <v/>
      </c>
      <c r="AG69" s="27">
        <f>MAX(0,AK68)</f>
        <v/>
      </c>
      <c r="AH69" s="27">
        <f>AG69*Calc!$E$27/12</f>
        <v/>
      </c>
      <c r="AI69" s="27">
        <f>MIN(AG69+AH69,Calc!$F$27)</f>
        <v/>
      </c>
      <c r="AJ69" s="27">
        <f>MAX(0,MIN(AG69+AH69-AI69,Calc!$F$29-$G69-K69-P69-U69-Z69-AE69))</f>
        <v/>
      </c>
      <c r="AK69" s="27">
        <f>AG69+AH69-AI69-AJ69</f>
        <v/>
      </c>
    </row>
    <row r="70">
      <c r="A70" t="n">
        <v>65</v>
      </c>
      <c r="B70" s="26">
        <f>EDATE(Debts!$C$6,A70-1)</f>
        <v/>
      </c>
      <c r="C70" s="27">
        <f>SUMIF($H$5:$AK$5,"Min paid",$H70:$AK70)+SUMIF($H$5:$AK$5,"Extra",$H70:$AK70)</f>
        <v/>
      </c>
      <c r="D70" s="27">
        <f>SUMIF($H$5:$AK$5,"Interest",$H70:$AK70)</f>
        <v/>
      </c>
      <c r="E70" s="27">
        <f>SUMIF($H$5:$AK$5,"End balance",$H70:$AK70)</f>
        <v/>
      </c>
      <c r="F70" s="27">
        <f>MAX(0,Calc!$F$29-C70)</f>
        <v/>
      </c>
      <c r="G70" s="27">
        <f>J70+O70+T70+Y70+AD70+AI70</f>
        <v/>
      </c>
      <c r="H70" s="27">
        <f>MAX(0,L69)</f>
        <v/>
      </c>
      <c r="I70" s="27">
        <f>H70*Calc!$E$22/12</f>
        <v/>
      </c>
      <c r="J70" s="27">
        <f>MIN(H70+I70,Calc!$F$22)</f>
        <v/>
      </c>
      <c r="K70" s="27">
        <f>MAX(0,MIN(H70+I70-J70,Calc!$F$29-$G70))</f>
        <v/>
      </c>
      <c r="L70" s="27">
        <f>H70+I70-J70-K70</f>
        <v/>
      </c>
      <c r="M70" s="27">
        <f>MAX(0,Q69)</f>
        <v/>
      </c>
      <c r="N70" s="27">
        <f>M70*Calc!$E$23/12</f>
        <v/>
      </c>
      <c r="O70" s="27">
        <f>MIN(M70+N70,Calc!$F$23)</f>
        <v/>
      </c>
      <c r="P70" s="27">
        <f>MAX(0,MIN(M70+N70-O70,Calc!$F$29-$G70-K70))</f>
        <v/>
      </c>
      <c r="Q70" s="27">
        <f>M70+N70-O70-P70</f>
        <v/>
      </c>
      <c r="R70" s="27">
        <f>MAX(0,V69)</f>
        <v/>
      </c>
      <c r="S70" s="27">
        <f>R70*Calc!$E$24/12</f>
        <v/>
      </c>
      <c r="T70" s="27">
        <f>MIN(R70+S70,Calc!$F$24)</f>
        <v/>
      </c>
      <c r="U70" s="27">
        <f>MAX(0,MIN(R70+S70-T70,Calc!$F$29-$G70-K70-P70))</f>
        <v/>
      </c>
      <c r="V70" s="27">
        <f>R70+S70-T70-U70</f>
        <v/>
      </c>
      <c r="W70" s="27">
        <f>MAX(0,AA69)</f>
        <v/>
      </c>
      <c r="X70" s="27">
        <f>W70*Calc!$E$25/12</f>
        <v/>
      </c>
      <c r="Y70" s="27">
        <f>MIN(W70+X70,Calc!$F$25)</f>
        <v/>
      </c>
      <c r="Z70" s="27">
        <f>MAX(0,MIN(W70+X70-Y70,Calc!$F$29-$G70-K70-P70-U70))</f>
        <v/>
      </c>
      <c r="AA70" s="27">
        <f>W70+X70-Y70-Z70</f>
        <v/>
      </c>
      <c r="AB70" s="27">
        <f>MAX(0,AF69)</f>
        <v/>
      </c>
      <c r="AC70" s="27">
        <f>AB70*Calc!$E$26/12</f>
        <v/>
      </c>
      <c r="AD70" s="27">
        <f>MIN(AB70+AC70,Calc!$F$26)</f>
        <v/>
      </c>
      <c r="AE70" s="27">
        <f>MAX(0,MIN(AB70+AC70-AD70,Calc!$F$29-$G70-K70-P70-U70-Z70))</f>
        <v/>
      </c>
      <c r="AF70" s="27">
        <f>AB70+AC70-AD70-AE70</f>
        <v/>
      </c>
      <c r="AG70" s="27">
        <f>MAX(0,AK69)</f>
        <v/>
      </c>
      <c r="AH70" s="27">
        <f>AG70*Calc!$E$27/12</f>
        <v/>
      </c>
      <c r="AI70" s="27">
        <f>MIN(AG70+AH70,Calc!$F$27)</f>
        <v/>
      </c>
      <c r="AJ70" s="27">
        <f>MAX(0,MIN(AG70+AH70-AI70,Calc!$F$29-$G70-K70-P70-U70-Z70-AE70))</f>
        <v/>
      </c>
      <c r="AK70" s="27">
        <f>AG70+AH70-AI70-AJ70</f>
        <v/>
      </c>
    </row>
    <row r="71">
      <c r="A71" t="n">
        <v>66</v>
      </c>
      <c r="B71" s="26">
        <f>EDATE(Debts!$C$6,A71-1)</f>
        <v/>
      </c>
      <c r="C71" s="27">
        <f>SUMIF($H$5:$AK$5,"Min paid",$H71:$AK71)+SUMIF($H$5:$AK$5,"Extra",$H71:$AK71)</f>
        <v/>
      </c>
      <c r="D71" s="27">
        <f>SUMIF($H$5:$AK$5,"Interest",$H71:$AK71)</f>
        <v/>
      </c>
      <c r="E71" s="27">
        <f>SUMIF($H$5:$AK$5,"End balance",$H71:$AK71)</f>
        <v/>
      </c>
      <c r="F71" s="27">
        <f>MAX(0,Calc!$F$29-C71)</f>
        <v/>
      </c>
      <c r="G71" s="27">
        <f>J71+O71+T71+Y71+AD71+AI71</f>
        <v/>
      </c>
      <c r="H71" s="27">
        <f>MAX(0,L70)</f>
        <v/>
      </c>
      <c r="I71" s="27">
        <f>H71*Calc!$E$22/12</f>
        <v/>
      </c>
      <c r="J71" s="27">
        <f>MIN(H71+I71,Calc!$F$22)</f>
        <v/>
      </c>
      <c r="K71" s="27">
        <f>MAX(0,MIN(H71+I71-J71,Calc!$F$29-$G71))</f>
        <v/>
      </c>
      <c r="L71" s="27">
        <f>H71+I71-J71-K71</f>
        <v/>
      </c>
      <c r="M71" s="27">
        <f>MAX(0,Q70)</f>
        <v/>
      </c>
      <c r="N71" s="27">
        <f>M71*Calc!$E$23/12</f>
        <v/>
      </c>
      <c r="O71" s="27">
        <f>MIN(M71+N71,Calc!$F$23)</f>
        <v/>
      </c>
      <c r="P71" s="27">
        <f>MAX(0,MIN(M71+N71-O71,Calc!$F$29-$G71-K71))</f>
        <v/>
      </c>
      <c r="Q71" s="27">
        <f>M71+N71-O71-P71</f>
        <v/>
      </c>
      <c r="R71" s="27">
        <f>MAX(0,V70)</f>
        <v/>
      </c>
      <c r="S71" s="27">
        <f>R71*Calc!$E$24/12</f>
        <v/>
      </c>
      <c r="T71" s="27">
        <f>MIN(R71+S71,Calc!$F$24)</f>
        <v/>
      </c>
      <c r="U71" s="27">
        <f>MAX(0,MIN(R71+S71-T71,Calc!$F$29-$G71-K71-P71))</f>
        <v/>
      </c>
      <c r="V71" s="27">
        <f>R71+S71-T71-U71</f>
        <v/>
      </c>
      <c r="W71" s="27">
        <f>MAX(0,AA70)</f>
        <v/>
      </c>
      <c r="X71" s="27">
        <f>W71*Calc!$E$25/12</f>
        <v/>
      </c>
      <c r="Y71" s="27">
        <f>MIN(W71+X71,Calc!$F$25)</f>
        <v/>
      </c>
      <c r="Z71" s="27">
        <f>MAX(0,MIN(W71+X71-Y71,Calc!$F$29-$G71-K71-P71-U71))</f>
        <v/>
      </c>
      <c r="AA71" s="27">
        <f>W71+X71-Y71-Z71</f>
        <v/>
      </c>
      <c r="AB71" s="27">
        <f>MAX(0,AF70)</f>
        <v/>
      </c>
      <c r="AC71" s="27">
        <f>AB71*Calc!$E$26/12</f>
        <v/>
      </c>
      <c r="AD71" s="27">
        <f>MIN(AB71+AC71,Calc!$F$26)</f>
        <v/>
      </c>
      <c r="AE71" s="27">
        <f>MAX(0,MIN(AB71+AC71-AD71,Calc!$F$29-$G71-K71-P71-U71-Z71))</f>
        <v/>
      </c>
      <c r="AF71" s="27">
        <f>AB71+AC71-AD71-AE71</f>
        <v/>
      </c>
      <c r="AG71" s="27">
        <f>MAX(0,AK70)</f>
        <v/>
      </c>
      <c r="AH71" s="27">
        <f>AG71*Calc!$E$27/12</f>
        <v/>
      </c>
      <c r="AI71" s="27">
        <f>MIN(AG71+AH71,Calc!$F$27)</f>
        <v/>
      </c>
      <c r="AJ71" s="27">
        <f>MAX(0,MIN(AG71+AH71-AI71,Calc!$F$29-$G71-K71-P71-U71-Z71-AE71))</f>
        <v/>
      </c>
      <c r="AK71" s="27">
        <f>AG71+AH71-AI71-AJ71</f>
        <v/>
      </c>
    </row>
    <row r="72">
      <c r="A72" t="n">
        <v>67</v>
      </c>
      <c r="B72" s="26">
        <f>EDATE(Debts!$C$6,A72-1)</f>
        <v/>
      </c>
      <c r="C72" s="27">
        <f>SUMIF($H$5:$AK$5,"Min paid",$H72:$AK72)+SUMIF($H$5:$AK$5,"Extra",$H72:$AK72)</f>
        <v/>
      </c>
      <c r="D72" s="27">
        <f>SUMIF($H$5:$AK$5,"Interest",$H72:$AK72)</f>
        <v/>
      </c>
      <c r="E72" s="27">
        <f>SUMIF($H$5:$AK$5,"End balance",$H72:$AK72)</f>
        <v/>
      </c>
      <c r="F72" s="27">
        <f>MAX(0,Calc!$F$29-C72)</f>
        <v/>
      </c>
      <c r="G72" s="27">
        <f>J72+O72+T72+Y72+AD72+AI72</f>
        <v/>
      </c>
      <c r="H72" s="27">
        <f>MAX(0,L71)</f>
        <v/>
      </c>
      <c r="I72" s="27">
        <f>H72*Calc!$E$22/12</f>
        <v/>
      </c>
      <c r="J72" s="27">
        <f>MIN(H72+I72,Calc!$F$22)</f>
        <v/>
      </c>
      <c r="K72" s="27">
        <f>MAX(0,MIN(H72+I72-J72,Calc!$F$29-$G72))</f>
        <v/>
      </c>
      <c r="L72" s="27">
        <f>H72+I72-J72-K72</f>
        <v/>
      </c>
      <c r="M72" s="27">
        <f>MAX(0,Q71)</f>
        <v/>
      </c>
      <c r="N72" s="27">
        <f>M72*Calc!$E$23/12</f>
        <v/>
      </c>
      <c r="O72" s="27">
        <f>MIN(M72+N72,Calc!$F$23)</f>
        <v/>
      </c>
      <c r="P72" s="27">
        <f>MAX(0,MIN(M72+N72-O72,Calc!$F$29-$G72-K72))</f>
        <v/>
      </c>
      <c r="Q72" s="27">
        <f>M72+N72-O72-P72</f>
        <v/>
      </c>
      <c r="R72" s="27">
        <f>MAX(0,V71)</f>
        <v/>
      </c>
      <c r="S72" s="27">
        <f>R72*Calc!$E$24/12</f>
        <v/>
      </c>
      <c r="T72" s="27">
        <f>MIN(R72+S72,Calc!$F$24)</f>
        <v/>
      </c>
      <c r="U72" s="27">
        <f>MAX(0,MIN(R72+S72-T72,Calc!$F$29-$G72-K72-P72))</f>
        <v/>
      </c>
      <c r="V72" s="27">
        <f>R72+S72-T72-U72</f>
        <v/>
      </c>
      <c r="W72" s="27">
        <f>MAX(0,AA71)</f>
        <v/>
      </c>
      <c r="X72" s="27">
        <f>W72*Calc!$E$25/12</f>
        <v/>
      </c>
      <c r="Y72" s="27">
        <f>MIN(W72+X72,Calc!$F$25)</f>
        <v/>
      </c>
      <c r="Z72" s="27">
        <f>MAX(0,MIN(W72+X72-Y72,Calc!$F$29-$G72-K72-P72-U72))</f>
        <v/>
      </c>
      <c r="AA72" s="27">
        <f>W72+X72-Y72-Z72</f>
        <v/>
      </c>
      <c r="AB72" s="27">
        <f>MAX(0,AF71)</f>
        <v/>
      </c>
      <c r="AC72" s="27">
        <f>AB72*Calc!$E$26/12</f>
        <v/>
      </c>
      <c r="AD72" s="27">
        <f>MIN(AB72+AC72,Calc!$F$26)</f>
        <v/>
      </c>
      <c r="AE72" s="27">
        <f>MAX(0,MIN(AB72+AC72-AD72,Calc!$F$29-$G72-K72-P72-U72-Z72))</f>
        <v/>
      </c>
      <c r="AF72" s="27">
        <f>AB72+AC72-AD72-AE72</f>
        <v/>
      </c>
      <c r="AG72" s="27">
        <f>MAX(0,AK71)</f>
        <v/>
      </c>
      <c r="AH72" s="27">
        <f>AG72*Calc!$E$27/12</f>
        <v/>
      </c>
      <c r="AI72" s="27">
        <f>MIN(AG72+AH72,Calc!$F$27)</f>
        <v/>
      </c>
      <c r="AJ72" s="27">
        <f>MAX(0,MIN(AG72+AH72-AI72,Calc!$F$29-$G72-K72-P72-U72-Z72-AE72))</f>
        <v/>
      </c>
      <c r="AK72" s="27">
        <f>AG72+AH72-AI72-AJ72</f>
        <v/>
      </c>
    </row>
    <row r="73">
      <c r="A73" t="n">
        <v>68</v>
      </c>
      <c r="B73" s="26">
        <f>EDATE(Debts!$C$6,A73-1)</f>
        <v/>
      </c>
      <c r="C73" s="27">
        <f>SUMIF($H$5:$AK$5,"Min paid",$H73:$AK73)+SUMIF($H$5:$AK$5,"Extra",$H73:$AK73)</f>
        <v/>
      </c>
      <c r="D73" s="27">
        <f>SUMIF($H$5:$AK$5,"Interest",$H73:$AK73)</f>
        <v/>
      </c>
      <c r="E73" s="27">
        <f>SUMIF($H$5:$AK$5,"End balance",$H73:$AK73)</f>
        <v/>
      </c>
      <c r="F73" s="27">
        <f>MAX(0,Calc!$F$29-C73)</f>
        <v/>
      </c>
      <c r="G73" s="27">
        <f>J73+O73+T73+Y73+AD73+AI73</f>
        <v/>
      </c>
      <c r="H73" s="27">
        <f>MAX(0,L72)</f>
        <v/>
      </c>
      <c r="I73" s="27">
        <f>H73*Calc!$E$22/12</f>
        <v/>
      </c>
      <c r="J73" s="27">
        <f>MIN(H73+I73,Calc!$F$22)</f>
        <v/>
      </c>
      <c r="K73" s="27">
        <f>MAX(0,MIN(H73+I73-J73,Calc!$F$29-$G73))</f>
        <v/>
      </c>
      <c r="L73" s="27">
        <f>H73+I73-J73-K73</f>
        <v/>
      </c>
      <c r="M73" s="27">
        <f>MAX(0,Q72)</f>
        <v/>
      </c>
      <c r="N73" s="27">
        <f>M73*Calc!$E$23/12</f>
        <v/>
      </c>
      <c r="O73" s="27">
        <f>MIN(M73+N73,Calc!$F$23)</f>
        <v/>
      </c>
      <c r="P73" s="27">
        <f>MAX(0,MIN(M73+N73-O73,Calc!$F$29-$G73-K73))</f>
        <v/>
      </c>
      <c r="Q73" s="27">
        <f>M73+N73-O73-P73</f>
        <v/>
      </c>
      <c r="R73" s="27">
        <f>MAX(0,V72)</f>
        <v/>
      </c>
      <c r="S73" s="27">
        <f>R73*Calc!$E$24/12</f>
        <v/>
      </c>
      <c r="T73" s="27">
        <f>MIN(R73+S73,Calc!$F$24)</f>
        <v/>
      </c>
      <c r="U73" s="27">
        <f>MAX(0,MIN(R73+S73-T73,Calc!$F$29-$G73-K73-P73))</f>
        <v/>
      </c>
      <c r="V73" s="27">
        <f>R73+S73-T73-U73</f>
        <v/>
      </c>
      <c r="W73" s="27">
        <f>MAX(0,AA72)</f>
        <v/>
      </c>
      <c r="X73" s="27">
        <f>W73*Calc!$E$25/12</f>
        <v/>
      </c>
      <c r="Y73" s="27">
        <f>MIN(W73+X73,Calc!$F$25)</f>
        <v/>
      </c>
      <c r="Z73" s="27">
        <f>MAX(0,MIN(W73+X73-Y73,Calc!$F$29-$G73-K73-P73-U73))</f>
        <v/>
      </c>
      <c r="AA73" s="27">
        <f>W73+X73-Y73-Z73</f>
        <v/>
      </c>
      <c r="AB73" s="27">
        <f>MAX(0,AF72)</f>
        <v/>
      </c>
      <c r="AC73" s="27">
        <f>AB73*Calc!$E$26/12</f>
        <v/>
      </c>
      <c r="AD73" s="27">
        <f>MIN(AB73+AC73,Calc!$F$26)</f>
        <v/>
      </c>
      <c r="AE73" s="27">
        <f>MAX(0,MIN(AB73+AC73-AD73,Calc!$F$29-$G73-K73-P73-U73-Z73))</f>
        <v/>
      </c>
      <c r="AF73" s="27">
        <f>AB73+AC73-AD73-AE73</f>
        <v/>
      </c>
      <c r="AG73" s="27">
        <f>MAX(0,AK72)</f>
        <v/>
      </c>
      <c r="AH73" s="27">
        <f>AG73*Calc!$E$27/12</f>
        <v/>
      </c>
      <c r="AI73" s="27">
        <f>MIN(AG73+AH73,Calc!$F$27)</f>
        <v/>
      </c>
      <c r="AJ73" s="27">
        <f>MAX(0,MIN(AG73+AH73-AI73,Calc!$F$29-$G73-K73-P73-U73-Z73-AE73))</f>
        <v/>
      </c>
      <c r="AK73" s="27">
        <f>AG73+AH73-AI73-AJ73</f>
        <v/>
      </c>
    </row>
    <row r="74">
      <c r="A74" t="n">
        <v>69</v>
      </c>
      <c r="B74" s="26">
        <f>EDATE(Debts!$C$6,A74-1)</f>
        <v/>
      </c>
      <c r="C74" s="27">
        <f>SUMIF($H$5:$AK$5,"Min paid",$H74:$AK74)+SUMIF($H$5:$AK$5,"Extra",$H74:$AK74)</f>
        <v/>
      </c>
      <c r="D74" s="27">
        <f>SUMIF($H$5:$AK$5,"Interest",$H74:$AK74)</f>
        <v/>
      </c>
      <c r="E74" s="27">
        <f>SUMIF($H$5:$AK$5,"End balance",$H74:$AK74)</f>
        <v/>
      </c>
      <c r="F74" s="27">
        <f>MAX(0,Calc!$F$29-C74)</f>
        <v/>
      </c>
      <c r="G74" s="27">
        <f>J74+O74+T74+Y74+AD74+AI74</f>
        <v/>
      </c>
      <c r="H74" s="27">
        <f>MAX(0,L73)</f>
        <v/>
      </c>
      <c r="I74" s="27">
        <f>H74*Calc!$E$22/12</f>
        <v/>
      </c>
      <c r="J74" s="27">
        <f>MIN(H74+I74,Calc!$F$22)</f>
        <v/>
      </c>
      <c r="K74" s="27">
        <f>MAX(0,MIN(H74+I74-J74,Calc!$F$29-$G74))</f>
        <v/>
      </c>
      <c r="L74" s="27">
        <f>H74+I74-J74-K74</f>
        <v/>
      </c>
      <c r="M74" s="27">
        <f>MAX(0,Q73)</f>
        <v/>
      </c>
      <c r="N74" s="27">
        <f>M74*Calc!$E$23/12</f>
        <v/>
      </c>
      <c r="O74" s="27">
        <f>MIN(M74+N74,Calc!$F$23)</f>
        <v/>
      </c>
      <c r="P74" s="27">
        <f>MAX(0,MIN(M74+N74-O74,Calc!$F$29-$G74-K74))</f>
        <v/>
      </c>
      <c r="Q74" s="27">
        <f>M74+N74-O74-P74</f>
        <v/>
      </c>
      <c r="R74" s="27">
        <f>MAX(0,V73)</f>
        <v/>
      </c>
      <c r="S74" s="27">
        <f>R74*Calc!$E$24/12</f>
        <v/>
      </c>
      <c r="T74" s="27">
        <f>MIN(R74+S74,Calc!$F$24)</f>
        <v/>
      </c>
      <c r="U74" s="27">
        <f>MAX(0,MIN(R74+S74-T74,Calc!$F$29-$G74-K74-P74))</f>
        <v/>
      </c>
      <c r="V74" s="27">
        <f>R74+S74-T74-U74</f>
        <v/>
      </c>
      <c r="W74" s="27">
        <f>MAX(0,AA73)</f>
        <v/>
      </c>
      <c r="X74" s="27">
        <f>W74*Calc!$E$25/12</f>
        <v/>
      </c>
      <c r="Y74" s="27">
        <f>MIN(W74+X74,Calc!$F$25)</f>
        <v/>
      </c>
      <c r="Z74" s="27">
        <f>MAX(0,MIN(W74+X74-Y74,Calc!$F$29-$G74-K74-P74-U74))</f>
        <v/>
      </c>
      <c r="AA74" s="27">
        <f>W74+X74-Y74-Z74</f>
        <v/>
      </c>
      <c r="AB74" s="27">
        <f>MAX(0,AF73)</f>
        <v/>
      </c>
      <c r="AC74" s="27">
        <f>AB74*Calc!$E$26/12</f>
        <v/>
      </c>
      <c r="AD74" s="27">
        <f>MIN(AB74+AC74,Calc!$F$26)</f>
        <v/>
      </c>
      <c r="AE74" s="27">
        <f>MAX(0,MIN(AB74+AC74-AD74,Calc!$F$29-$G74-K74-P74-U74-Z74))</f>
        <v/>
      </c>
      <c r="AF74" s="27">
        <f>AB74+AC74-AD74-AE74</f>
        <v/>
      </c>
      <c r="AG74" s="27">
        <f>MAX(0,AK73)</f>
        <v/>
      </c>
      <c r="AH74" s="27">
        <f>AG74*Calc!$E$27/12</f>
        <v/>
      </c>
      <c r="AI74" s="27">
        <f>MIN(AG74+AH74,Calc!$F$27)</f>
        <v/>
      </c>
      <c r="AJ74" s="27">
        <f>MAX(0,MIN(AG74+AH74-AI74,Calc!$F$29-$G74-K74-P74-U74-Z74-AE74))</f>
        <v/>
      </c>
      <c r="AK74" s="27">
        <f>AG74+AH74-AI74-AJ74</f>
        <v/>
      </c>
    </row>
    <row r="75">
      <c r="A75" t="n">
        <v>70</v>
      </c>
      <c r="B75" s="26">
        <f>EDATE(Debts!$C$6,A75-1)</f>
        <v/>
      </c>
      <c r="C75" s="27">
        <f>SUMIF($H$5:$AK$5,"Min paid",$H75:$AK75)+SUMIF($H$5:$AK$5,"Extra",$H75:$AK75)</f>
        <v/>
      </c>
      <c r="D75" s="27">
        <f>SUMIF($H$5:$AK$5,"Interest",$H75:$AK75)</f>
        <v/>
      </c>
      <c r="E75" s="27">
        <f>SUMIF($H$5:$AK$5,"End balance",$H75:$AK75)</f>
        <v/>
      </c>
      <c r="F75" s="27">
        <f>MAX(0,Calc!$F$29-C75)</f>
        <v/>
      </c>
      <c r="G75" s="27">
        <f>J75+O75+T75+Y75+AD75+AI75</f>
        <v/>
      </c>
      <c r="H75" s="27">
        <f>MAX(0,L74)</f>
        <v/>
      </c>
      <c r="I75" s="27">
        <f>H75*Calc!$E$22/12</f>
        <v/>
      </c>
      <c r="J75" s="27">
        <f>MIN(H75+I75,Calc!$F$22)</f>
        <v/>
      </c>
      <c r="K75" s="27">
        <f>MAX(0,MIN(H75+I75-J75,Calc!$F$29-$G75))</f>
        <v/>
      </c>
      <c r="L75" s="27">
        <f>H75+I75-J75-K75</f>
        <v/>
      </c>
      <c r="M75" s="27">
        <f>MAX(0,Q74)</f>
        <v/>
      </c>
      <c r="N75" s="27">
        <f>M75*Calc!$E$23/12</f>
        <v/>
      </c>
      <c r="O75" s="27">
        <f>MIN(M75+N75,Calc!$F$23)</f>
        <v/>
      </c>
      <c r="P75" s="27">
        <f>MAX(0,MIN(M75+N75-O75,Calc!$F$29-$G75-K75))</f>
        <v/>
      </c>
      <c r="Q75" s="27">
        <f>M75+N75-O75-P75</f>
        <v/>
      </c>
      <c r="R75" s="27">
        <f>MAX(0,V74)</f>
        <v/>
      </c>
      <c r="S75" s="27">
        <f>R75*Calc!$E$24/12</f>
        <v/>
      </c>
      <c r="T75" s="27">
        <f>MIN(R75+S75,Calc!$F$24)</f>
        <v/>
      </c>
      <c r="U75" s="27">
        <f>MAX(0,MIN(R75+S75-T75,Calc!$F$29-$G75-K75-P75))</f>
        <v/>
      </c>
      <c r="V75" s="27">
        <f>R75+S75-T75-U75</f>
        <v/>
      </c>
      <c r="W75" s="27">
        <f>MAX(0,AA74)</f>
        <v/>
      </c>
      <c r="X75" s="27">
        <f>W75*Calc!$E$25/12</f>
        <v/>
      </c>
      <c r="Y75" s="27">
        <f>MIN(W75+X75,Calc!$F$25)</f>
        <v/>
      </c>
      <c r="Z75" s="27">
        <f>MAX(0,MIN(W75+X75-Y75,Calc!$F$29-$G75-K75-P75-U75))</f>
        <v/>
      </c>
      <c r="AA75" s="27">
        <f>W75+X75-Y75-Z75</f>
        <v/>
      </c>
      <c r="AB75" s="27">
        <f>MAX(0,AF74)</f>
        <v/>
      </c>
      <c r="AC75" s="27">
        <f>AB75*Calc!$E$26/12</f>
        <v/>
      </c>
      <c r="AD75" s="27">
        <f>MIN(AB75+AC75,Calc!$F$26)</f>
        <v/>
      </c>
      <c r="AE75" s="27">
        <f>MAX(0,MIN(AB75+AC75-AD75,Calc!$F$29-$G75-K75-P75-U75-Z75))</f>
        <v/>
      </c>
      <c r="AF75" s="27">
        <f>AB75+AC75-AD75-AE75</f>
        <v/>
      </c>
      <c r="AG75" s="27">
        <f>MAX(0,AK74)</f>
        <v/>
      </c>
      <c r="AH75" s="27">
        <f>AG75*Calc!$E$27/12</f>
        <v/>
      </c>
      <c r="AI75" s="27">
        <f>MIN(AG75+AH75,Calc!$F$27)</f>
        <v/>
      </c>
      <c r="AJ75" s="27">
        <f>MAX(0,MIN(AG75+AH75-AI75,Calc!$F$29-$G75-K75-P75-U75-Z75-AE75))</f>
        <v/>
      </c>
      <c r="AK75" s="27">
        <f>AG75+AH75-AI75-AJ75</f>
        <v/>
      </c>
    </row>
    <row r="76">
      <c r="A76" t="n">
        <v>71</v>
      </c>
      <c r="B76" s="26">
        <f>EDATE(Debts!$C$6,A76-1)</f>
        <v/>
      </c>
      <c r="C76" s="27">
        <f>SUMIF($H$5:$AK$5,"Min paid",$H76:$AK76)+SUMIF($H$5:$AK$5,"Extra",$H76:$AK76)</f>
        <v/>
      </c>
      <c r="D76" s="27">
        <f>SUMIF($H$5:$AK$5,"Interest",$H76:$AK76)</f>
        <v/>
      </c>
      <c r="E76" s="27">
        <f>SUMIF($H$5:$AK$5,"End balance",$H76:$AK76)</f>
        <v/>
      </c>
      <c r="F76" s="27">
        <f>MAX(0,Calc!$F$29-C76)</f>
        <v/>
      </c>
      <c r="G76" s="27">
        <f>J76+O76+T76+Y76+AD76+AI76</f>
        <v/>
      </c>
      <c r="H76" s="27">
        <f>MAX(0,L75)</f>
        <v/>
      </c>
      <c r="I76" s="27">
        <f>H76*Calc!$E$22/12</f>
        <v/>
      </c>
      <c r="J76" s="27">
        <f>MIN(H76+I76,Calc!$F$22)</f>
        <v/>
      </c>
      <c r="K76" s="27">
        <f>MAX(0,MIN(H76+I76-J76,Calc!$F$29-$G76))</f>
        <v/>
      </c>
      <c r="L76" s="27">
        <f>H76+I76-J76-K76</f>
        <v/>
      </c>
      <c r="M76" s="27">
        <f>MAX(0,Q75)</f>
        <v/>
      </c>
      <c r="N76" s="27">
        <f>M76*Calc!$E$23/12</f>
        <v/>
      </c>
      <c r="O76" s="27">
        <f>MIN(M76+N76,Calc!$F$23)</f>
        <v/>
      </c>
      <c r="P76" s="27">
        <f>MAX(0,MIN(M76+N76-O76,Calc!$F$29-$G76-K76))</f>
        <v/>
      </c>
      <c r="Q76" s="27">
        <f>M76+N76-O76-P76</f>
        <v/>
      </c>
      <c r="R76" s="27">
        <f>MAX(0,V75)</f>
        <v/>
      </c>
      <c r="S76" s="27">
        <f>R76*Calc!$E$24/12</f>
        <v/>
      </c>
      <c r="T76" s="27">
        <f>MIN(R76+S76,Calc!$F$24)</f>
        <v/>
      </c>
      <c r="U76" s="27">
        <f>MAX(0,MIN(R76+S76-T76,Calc!$F$29-$G76-K76-P76))</f>
        <v/>
      </c>
      <c r="V76" s="27">
        <f>R76+S76-T76-U76</f>
        <v/>
      </c>
      <c r="W76" s="27">
        <f>MAX(0,AA75)</f>
        <v/>
      </c>
      <c r="X76" s="27">
        <f>W76*Calc!$E$25/12</f>
        <v/>
      </c>
      <c r="Y76" s="27">
        <f>MIN(W76+X76,Calc!$F$25)</f>
        <v/>
      </c>
      <c r="Z76" s="27">
        <f>MAX(0,MIN(W76+X76-Y76,Calc!$F$29-$G76-K76-P76-U76))</f>
        <v/>
      </c>
      <c r="AA76" s="27">
        <f>W76+X76-Y76-Z76</f>
        <v/>
      </c>
      <c r="AB76" s="27">
        <f>MAX(0,AF75)</f>
        <v/>
      </c>
      <c r="AC76" s="27">
        <f>AB76*Calc!$E$26/12</f>
        <v/>
      </c>
      <c r="AD76" s="27">
        <f>MIN(AB76+AC76,Calc!$F$26)</f>
        <v/>
      </c>
      <c r="AE76" s="27">
        <f>MAX(0,MIN(AB76+AC76-AD76,Calc!$F$29-$G76-K76-P76-U76-Z76))</f>
        <v/>
      </c>
      <c r="AF76" s="27">
        <f>AB76+AC76-AD76-AE76</f>
        <v/>
      </c>
      <c r="AG76" s="27">
        <f>MAX(0,AK75)</f>
        <v/>
      </c>
      <c r="AH76" s="27">
        <f>AG76*Calc!$E$27/12</f>
        <v/>
      </c>
      <c r="AI76" s="27">
        <f>MIN(AG76+AH76,Calc!$F$27)</f>
        <v/>
      </c>
      <c r="AJ76" s="27">
        <f>MAX(0,MIN(AG76+AH76-AI76,Calc!$F$29-$G76-K76-P76-U76-Z76-AE76))</f>
        <v/>
      </c>
      <c r="AK76" s="27">
        <f>AG76+AH76-AI76-AJ76</f>
        <v/>
      </c>
    </row>
    <row r="77">
      <c r="A77" t="n">
        <v>72</v>
      </c>
      <c r="B77" s="26">
        <f>EDATE(Debts!$C$6,A77-1)</f>
        <v/>
      </c>
      <c r="C77" s="27">
        <f>SUMIF($H$5:$AK$5,"Min paid",$H77:$AK77)+SUMIF($H$5:$AK$5,"Extra",$H77:$AK77)</f>
        <v/>
      </c>
      <c r="D77" s="27">
        <f>SUMIF($H$5:$AK$5,"Interest",$H77:$AK77)</f>
        <v/>
      </c>
      <c r="E77" s="27">
        <f>SUMIF($H$5:$AK$5,"End balance",$H77:$AK77)</f>
        <v/>
      </c>
      <c r="F77" s="27">
        <f>MAX(0,Calc!$F$29-C77)</f>
        <v/>
      </c>
      <c r="G77" s="27">
        <f>J77+O77+T77+Y77+AD77+AI77</f>
        <v/>
      </c>
      <c r="H77" s="27">
        <f>MAX(0,L76)</f>
        <v/>
      </c>
      <c r="I77" s="27">
        <f>H77*Calc!$E$22/12</f>
        <v/>
      </c>
      <c r="J77" s="27">
        <f>MIN(H77+I77,Calc!$F$22)</f>
        <v/>
      </c>
      <c r="K77" s="27">
        <f>MAX(0,MIN(H77+I77-J77,Calc!$F$29-$G77))</f>
        <v/>
      </c>
      <c r="L77" s="27">
        <f>H77+I77-J77-K77</f>
        <v/>
      </c>
      <c r="M77" s="27">
        <f>MAX(0,Q76)</f>
        <v/>
      </c>
      <c r="N77" s="27">
        <f>M77*Calc!$E$23/12</f>
        <v/>
      </c>
      <c r="O77" s="27">
        <f>MIN(M77+N77,Calc!$F$23)</f>
        <v/>
      </c>
      <c r="P77" s="27">
        <f>MAX(0,MIN(M77+N77-O77,Calc!$F$29-$G77-K77))</f>
        <v/>
      </c>
      <c r="Q77" s="27">
        <f>M77+N77-O77-P77</f>
        <v/>
      </c>
      <c r="R77" s="27">
        <f>MAX(0,V76)</f>
        <v/>
      </c>
      <c r="S77" s="27">
        <f>R77*Calc!$E$24/12</f>
        <v/>
      </c>
      <c r="T77" s="27">
        <f>MIN(R77+S77,Calc!$F$24)</f>
        <v/>
      </c>
      <c r="U77" s="27">
        <f>MAX(0,MIN(R77+S77-T77,Calc!$F$29-$G77-K77-P77))</f>
        <v/>
      </c>
      <c r="V77" s="27">
        <f>R77+S77-T77-U77</f>
        <v/>
      </c>
      <c r="W77" s="27">
        <f>MAX(0,AA76)</f>
        <v/>
      </c>
      <c r="X77" s="27">
        <f>W77*Calc!$E$25/12</f>
        <v/>
      </c>
      <c r="Y77" s="27">
        <f>MIN(W77+X77,Calc!$F$25)</f>
        <v/>
      </c>
      <c r="Z77" s="27">
        <f>MAX(0,MIN(W77+X77-Y77,Calc!$F$29-$G77-K77-P77-U77))</f>
        <v/>
      </c>
      <c r="AA77" s="27">
        <f>W77+X77-Y77-Z77</f>
        <v/>
      </c>
      <c r="AB77" s="27">
        <f>MAX(0,AF76)</f>
        <v/>
      </c>
      <c r="AC77" s="27">
        <f>AB77*Calc!$E$26/12</f>
        <v/>
      </c>
      <c r="AD77" s="27">
        <f>MIN(AB77+AC77,Calc!$F$26)</f>
        <v/>
      </c>
      <c r="AE77" s="27">
        <f>MAX(0,MIN(AB77+AC77-AD77,Calc!$F$29-$G77-K77-P77-U77-Z77))</f>
        <v/>
      </c>
      <c r="AF77" s="27">
        <f>AB77+AC77-AD77-AE77</f>
        <v/>
      </c>
      <c r="AG77" s="27">
        <f>MAX(0,AK76)</f>
        <v/>
      </c>
      <c r="AH77" s="27">
        <f>AG77*Calc!$E$27/12</f>
        <v/>
      </c>
      <c r="AI77" s="27">
        <f>MIN(AG77+AH77,Calc!$F$27)</f>
        <v/>
      </c>
      <c r="AJ77" s="27">
        <f>MAX(0,MIN(AG77+AH77-AI77,Calc!$F$29-$G77-K77-P77-U77-Z77-AE77))</f>
        <v/>
      </c>
      <c r="AK77" s="27">
        <f>AG77+AH77-AI77-AJ77</f>
        <v/>
      </c>
    </row>
    <row r="78">
      <c r="A78" t="n">
        <v>73</v>
      </c>
      <c r="B78" s="26">
        <f>EDATE(Debts!$C$6,A78-1)</f>
        <v/>
      </c>
      <c r="C78" s="27">
        <f>SUMIF($H$5:$AK$5,"Min paid",$H78:$AK78)+SUMIF($H$5:$AK$5,"Extra",$H78:$AK78)</f>
        <v/>
      </c>
      <c r="D78" s="27">
        <f>SUMIF($H$5:$AK$5,"Interest",$H78:$AK78)</f>
        <v/>
      </c>
      <c r="E78" s="27">
        <f>SUMIF($H$5:$AK$5,"End balance",$H78:$AK78)</f>
        <v/>
      </c>
      <c r="F78" s="27">
        <f>MAX(0,Calc!$F$29-C78)</f>
        <v/>
      </c>
      <c r="G78" s="27">
        <f>J78+O78+T78+Y78+AD78+AI78</f>
        <v/>
      </c>
      <c r="H78" s="27">
        <f>MAX(0,L77)</f>
        <v/>
      </c>
      <c r="I78" s="27">
        <f>H78*Calc!$E$22/12</f>
        <v/>
      </c>
      <c r="J78" s="27">
        <f>MIN(H78+I78,Calc!$F$22)</f>
        <v/>
      </c>
      <c r="K78" s="27">
        <f>MAX(0,MIN(H78+I78-J78,Calc!$F$29-$G78))</f>
        <v/>
      </c>
      <c r="L78" s="27">
        <f>H78+I78-J78-K78</f>
        <v/>
      </c>
      <c r="M78" s="27">
        <f>MAX(0,Q77)</f>
        <v/>
      </c>
      <c r="N78" s="27">
        <f>M78*Calc!$E$23/12</f>
        <v/>
      </c>
      <c r="O78" s="27">
        <f>MIN(M78+N78,Calc!$F$23)</f>
        <v/>
      </c>
      <c r="P78" s="27">
        <f>MAX(0,MIN(M78+N78-O78,Calc!$F$29-$G78-K78))</f>
        <v/>
      </c>
      <c r="Q78" s="27">
        <f>M78+N78-O78-P78</f>
        <v/>
      </c>
      <c r="R78" s="27">
        <f>MAX(0,V77)</f>
        <v/>
      </c>
      <c r="S78" s="27">
        <f>R78*Calc!$E$24/12</f>
        <v/>
      </c>
      <c r="T78" s="27">
        <f>MIN(R78+S78,Calc!$F$24)</f>
        <v/>
      </c>
      <c r="U78" s="27">
        <f>MAX(0,MIN(R78+S78-T78,Calc!$F$29-$G78-K78-P78))</f>
        <v/>
      </c>
      <c r="V78" s="27">
        <f>R78+S78-T78-U78</f>
        <v/>
      </c>
      <c r="W78" s="27">
        <f>MAX(0,AA77)</f>
        <v/>
      </c>
      <c r="X78" s="27">
        <f>W78*Calc!$E$25/12</f>
        <v/>
      </c>
      <c r="Y78" s="27">
        <f>MIN(W78+X78,Calc!$F$25)</f>
        <v/>
      </c>
      <c r="Z78" s="27">
        <f>MAX(0,MIN(W78+X78-Y78,Calc!$F$29-$G78-K78-P78-U78))</f>
        <v/>
      </c>
      <c r="AA78" s="27">
        <f>W78+X78-Y78-Z78</f>
        <v/>
      </c>
      <c r="AB78" s="27">
        <f>MAX(0,AF77)</f>
        <v/>
      </c>
      <c r="AC78" s="27">
        <f>AB78*Calc!$E$26/12</f>
        <v/>
      </c>
      <c r="AD78" s="27">
        <f>MIN(AB78+AC78,Calc!$F$26)</f>
        <v/>
      </c>
      <c r="AE78" s="27">
        <f>MAX(0,MIN(AB78+AC78-AD78,Calc!$F$29-$G78-K78-P78-U78-Z78))</f>
        <v/>
      </c>
      <c r="AF78" s="27">
        <f>AB78+AC78-AD78-AE78</f>
        <v/>
      </c>
      <c r="AG78" s="27">
        <f>MAX(0,AK77)</f>
        <v/>
      </c>
      <c r="AH78" s="27">
        <f>AG78*Calc!$E$27/12</f>
        <v/>
      </c>
      <c r="AI78" s="27">
        <f>MIN(AG78+AH78,Calc!$F$27)</f>
        <v/>
      </c>
      <c r="AJ78" s="27">
        <f>MAX(0,MIN(AG78+AH78-AI78,Calc!$F$29-$G78-K78-P78-U78-Z78-AE78))</f>
        <v/>
      </c>
      <c r="AK78" s="27">
        <f>AG78+AH78-AI78-AJ78</f>
        <v/>
      </c>
    </row>
    <row r="79">
      <c r="A79" t="n">
        <v>74</v>
      </c>
      <c r="B79" s="26">
        <f>EDATE(Debts!$C$6,A79-1)</f>
        <v/>
      </c>
      <c r="C79" s="27">
        <f>SUMIF($H$5:$AK$5,"Min paid",$H79:$AK79)+SUMIF($H$5:$AK$5,"Extra",$H79:$AK79)</f>
        <v/>
      </c>
      <c r="D79" s="27">
        <f>SUMIF($H$5:$AK$5,"Interest",$H79:$AK79)</f>
        <v/>
      </c>
      <c r="E79" s="27">
        <f>SUMIF($H$5:$AK$5,"End balance",$H79:$AK79)</f>
        <v/>
      </c>
      <c r="F79" s="27">
        <f>MAX(0,Calc!$F$29-C79)</f>
        <v/>
      </c>
      <c r="G79" s="27">
        <f>J79+O79+T79+Y79+AD79+AI79</f>
        <v/>
      </c>
      <c r="H79" s="27">
        <f>MAX(0,L78)</f>
        <v/>
      </c>
      <c r="I79" s="27">
        <f>H79*Calc!$E$22/12</f>
        <v/>
      </c>
      <c r="J79" s="27">
        <f>MIN(H79+I79,Calc!$F$22)</f>
        <v/>
      </c>
      <c r="K79" s="27">
        <f>MAX(0,MIN(H79+I79-J79,Calc!$F$29-$G79))</f>
        <v/>
      </c>
      <c r="L79" s="27">
        <f>H79+I79-J79-K79</f>
        <v/>
      </c>
      <c r="M79" s="27">
        <f>MAX(0,Q78)</f>
        <v/>
      </c>
      <c r="N79" s="27">
        <f>M79*Calc!$E$23/12</f>
        <v/>
      </c>
      <c r="O79" s="27">
        <f>MIN(M79+N79,Calc!$F$23)</f>
        <v/>
      </c>
      <c r="P79" s="27">
        <f>MAX(0,MIN(M79+N79-O79,Calc!$F$29-$G79-K79))</f>
        <v/>
      </c>
      <c r="Q79" s="27">
        <f>M79+N79-O79-P79</f>
        <v/>
      </c>
      <c r="R79" s="27">
        <f>MAX(0,V78)</f>
        <v/>
      </c>
      <c r="S79" s="27">
        <f>R79*Calc!$E$24/12</f>
        <v/>
      </c>
      <c r="T79" s="27">
        <f>MIN(R79+S79,Calc!$F$24)</f>
        <v/>
      </c>
      <c r="U79" s="27">
        <f>MAX(0,MIN(R79+S79-T79,Calc!$F$29-$G79-K79-P79))</f>
        <v/>
      </c>
      <c r="V79" s="27">
        <f>R79+S79-T79-U79</f>
        <v/>
      </c>
      <c r="W79" s="27">
        <f>MAX(0,AA78)</f>
        <v/>
      </c>
      <c r="X79" s="27">
        <f>W79*Calc!$E$25/12</f>
        <v/>
      </c>
      <c r="Y79" s="27">
        <f>MIN(W79+X79,Calc!$F$25)</f>
        <v/>
      </c>
      <c r="Z79" s="27">
        <f>MAX(0,MIN(W79+X79-Y79,Calc!$F$29-$G79-K79-P79-U79))</f>
        <v/>
      </c>
      <c r="AA79" s="27">
        <f>W79+X79-Y79-Z79</f>
        <v/>
      </c>
      <c r="AB79" s="27">
        <f>MAX(0,AF78)</f>
        <v/>
      </c>
      <c r="AC79" s="27">
        <f>AB79*Calc!$E$26/12</f>
        <v/>
      </c>
      <c r="AD79" s="27">
        <f>MIN(AB79+AC79,Calc!$F$26)</f>
        <v/>
      </c>
      <c r="AE79" s="27">
        <f>MAX(0,MIN(AB79+AC79-AD79,Calc!$F$29-$G79-K79-P79-U79-Z79))</f>
        <v/>
      </c>
      <c r="AF79" s="27">
        <f>AB79+AC79-AD79-AE79</f>
        <v/>
      </c>
      <c r="AG79" s="27">
        <f>MAX(0,AK78)</f>
        <v/>
      </c>
      <c r="AH79" s="27">
        <f>AG79*Calc!$E$27/12</f>
        <v/>
      </c>
      <c r="AI79" s="27">
        <f>MIN(AG79+AH79,Calc!$F$27)</f>
        <v/>
      </c>
      <c r="AJ79" s="27">
        <f>MAX(0,MIN(AG79+AH79-AI79,Calc!$F$29-$G79-K79-P79-U79-Z79-AE79))</f>
        <v/>
      </c>
      <c r="AK79" s="27">
        <f>AG79+AH79-AI79-AJ79</f>
        <v/>
      </c>
    </row>
    <row r="80">
      <c r="A80" t="n">
        <v>75</v>
      </c>
      <c r="B80" s="26">
        <f>EDATE(Debts!$C$6,A80-1)</f>
        <v/>
      </c>
      <c r="C80" s="27">
        <f>SUMIF($H$5:$AK$5,"Min paid",$H80:$AK80)+SUMIF($H$5:$AK$5,"Extra",$H80:$AK80)</f>
        <v/>
      </c>
      <c r="D80" s="27">
        <f>SUMIF($H$5:$AK$5,"Interest",$H80:$AK80)</f>
        <v/>
      </c>
      <c r="E80" s="27">
        <f>SUMIF($H$5:$AK$5,"End balance",$H80:$AK80)</f>
        <v/>
      </c>
      <c r="F80" s="27">
        <f>MAX(0,Calc!$F$29-C80)</f>
        <v/>
      </c>
      <c r="G80" s="27">
        <f>J80+O80+T80+Y80+AD80+AI80</f>
        <v/>
      </c>
      <c r="H80" s="27">
        <f>MAX(0,L79)</f>
        <v/>
      </c>
      <c r="I80" s="27">
        <f>H80*Calc!$E$22/12</f>
        <v/>
      </c>
      <c r="J80" s="27">
        <f>MIN(H80+I80,Calc!$F$22)</f>
        <v/>
      </c>
      <c r="K80" s="27">
        <f>MAX(0,MIN(H80+I80-J80,Calc!$F$29-$G80))</f>
        <v/>
      </c>
      <c r="L80" s="27">
        <f>H80+I80-J80-K80</f>
        <v/>
      </c>
      <c r="M80" s="27">
        <f>MAX(0,Q79)</f>
        <v/>
      </c>
      <c r="N80" s="27">
        <f>M80*Calc!$E$23/12</f>
        <v/>
      </c>
      <c r="O80" s="27">
        <f>MIN(M80+N80,Calc!$F$23)</f>
        <v/>
      </c>
      <c r="P80" s="27">
        <f>MAX(0,MIN(M80+N80-O80,Calc!$F$29-$G80-K80))</f>
        <v/>
      </c>
      <c r="Q80" s="27">
        <f>M80+N80-O80-P80</f>
        <v/>
      </c>
      <c r="R80" s="27">
        <f>MAX(0,V79)</f>
        <v/>
      </c>
      <c r="S80" s="27">
        <f>R80*Calc!$E$24/12</f>
        <v/>
      </c>
      <c r="T80" s="27">
        <f>MIN(R80+S80,Calc!$F$24)</f>
        <v/>
      </c>
      <c r="U80" s="27">
        <f>MAX(0,MIN(R80+S80-T80,Calc!$F$29-$G80-K80-P80))</f>
        <v/>
      </c>
      <c r="V80" s="27">
        <f>R80+S80-T80-U80</f>
        <v/>
      </c>
      <c r="W80" s="27">
        <f>MAX(0,AA79)</f>
        <v/>
      </c>
      <c r="X80" s="27">
        <f>W80*Calc!$E$25/12</f>
        <v/>
      </c>
      <c r="Y80" s="27">
        <f>MIN(W80+X80,Calc!$F$25)</f>
        <v/>
      </c>
      <c r="Z80" s="27">
        <f>MAX(0,MIN(W80+X80-Y80,Calc!$F$29-$G80-K80-P80-U80))</f>
        <v/>
      </c>
      <c r="AA80" s="27">
        <f>W80+X80-Y80-Z80</f>
        <v/>
      </c>
      <c r="AB80" s="27">
        <f>MAX(0,AF79)</f>
        <v/>
      </c>
      <c r="AC80" s="27">
        <f>AB80*Calc!$E$26/12</f>
        <v/>
      </c>
      <c r="AD80" s="27">
        <f>MIN(AB80+AC80,Calc!$F$26)</f>
        <v/>
      </c>
      <c r="AE80" s="27">
        <f>MAX(0,MIN(AB80+AC80-AD80,Calc!$F$29-$G80-K80-P80-U80-Z80))</f>
        <v/>
      </c>
      <c r="AF80" s="27">
        <f>AB80+AC80-AD80-AE80</f>
        <v/>
      </c>
      <c r="AG80" s="27">
        <f>MAX(0,AK79)</f>
        <v/>
      </c>
      <c r="AH80" s="27">
        <f>AG80*Calc!$E$27/12</f>
        <v/>
      </c>
      <c r="AI80" s="27">
        <f>MIN(AG80+AH80,Calc!$F$27)</f>
        <v/>
      </c>
      <c r="AJ80" s="27">
        <f>MAX(0,MIN(AG80+AH80-AI80,Calc!$F$29-$G80-K80-P80-U80-Z80-AE80))</f>
        <v/>
      </c>
      <c r="AK80" s="27">
        <f>AG80+AH80-AI80-AJ80</f>
        <v/>
      </c>
    </row>
    <row r="81">
      <c r="A81" t="n">
        <v>76</v>
      </c>
      <c r="B81" s="26">
        <f>EDATE(Debts!$C$6,A81-1)</f>
        <v/>
      </c>
      <c r="C81" s="27">
        <f>SUMIF($H$5:$AK$5,"Min paid",$H81:$AK81)+SUMIF($H$5:$AK$5,"Extra",$H81:$AK81)</f>
        <v/>
      </c>
      <c r="D81" s="27">
        <f>SUMIF($H$5:$AK$5,"Interest",$H81:$AK81)</f>
        <v/>
      </c>
      <c r="E81" s="27">
        <f>SUMIF($H$5:$AK$5,"End balance",$H81:$AK81)</f>
        <v/>
      </c>
      <c r="F81" s="27">
        <f>MAX(0,Calc!$F$29-C81)</f>
        <v/>
      </c>
      <c r="G81" s="27">
        <f>J81+O81+T81+Y81+AD81+AI81</f>
        <v/>
      </c>
      <c r="H81" s="27">
        <f>MAX(0,L80)</f>
        <v/>
      </c>
      <c r="I81" s="27">
        <f>H81*Calc!$E$22/12</f>
        <v/>
      </c>
      <c r="J81" s="27">
        <f>MIN(H81+I81,Calc!$F$22)</f>
        <v/>
      </c>
      <c r="K81" s="27">
        <f>MAX(0,MIN(H81+I81-J81,Calc!$F$29-$G81))</f>
        <v/>
      </c>
      <c r="L81" s="27">
        <f>H81+I81-J81-K81</f>
        <v/>
      </c>
      <c r="M81" s="27">
        <f>MAX(0,Q80)</f>
        <v/>
      </c>
      <c r="N81" s="27">
        <f>M81*Calc!$E$23/12</f>
        <v/>
      </c>
      <c r="O81" s="27">
        <f>MIN(M81+N81,Calc!$F$23)</f>
        <v/>
      </c>
      <c r="P81" s="27">
        <f>MAX(0,MIN(M81+N81-O81,Calc!$F$29-$G81-K81))</f>
        <v/>
      </c>
      <c r="Q81" s="27">
        <f>M81+N81-O81-P81</f>
        <v/>
      </c>
      <c r="R81" s="27">
        <f>MAX(0,V80)</f>
        <v/>
      </c>
      <c r="S81" s="27">
        <f>R81*Calc!$E$24/12</f>
        <v/>
      </c>
      <c r="T81" s="27">
        <f>MIN(R81+S81,Calc!$F$24)</f>
        <v/>
      </c>
      <c r="U81" s="27">
        <f>MAX(0,MIN(R81+S81-T81,Calc!$F$29-$G81-K81-P81))</f>
        <v/>
      </c>
      <c r="V81" s="27">
        <f>R81+S81-T81-U81</f>
        <v/>
      </c>
      <c r="W81" s="27">
        <f>MAX(0,AA80)</f>
        <v/>
      </c>
      <c r="X81" s="27">
        <f>W81*Calc!$E$25/12</f>
        <v/>
      </c>
      <c r="Y81" s="27">
        <f>MIN(W81+X81,Calc!$F$25)</f>
        <v/>
      </c>
      <c r="Z81" s="27">
        <f>MAX(0,MIN(W81+X81-Y81,Calc!$F$29-$G81-K81-P81-U81))</f>
        <v/>
      </c>
      <c r="AA81" s="27">
        <f>W81+X81-Y81-Z81</f>
        <v/>
      </c>
      <c r="AB81" s="27">
        <f>MAX(0,AF80)</f>
        <v/>
      </c>
      <c r="AC81" s="27">
        <f>AB81*Calc!$E$26/12</f>
        <v/>
      </c>
      <c r="AD81" s="27">
        <f>MIN(AB81+AC81,Calc!$F$26)</f>
        <v/>
      </c>
      <c r="AE81" s="27">
        <f>MAX(0,MIN(AB81+AC81-AD81,Calc!$F$29-$G81-K81-P81-U81-Z81))</f>
        <v/>
      </c>
      <c r="AF81" s="27">
        <f>AB81+AC81-AD81-AE81</f>
        <v/>
      </c>
      <c r="AG81" s="27">
        <f>MAX(0,AK80)</f>
        <v/>
      </c>
      <c r="AH81" s="27">
        <f>AG81*Calc!$E$27/12</f>
        <v/>
      </c>
      <c r="AI81" s="27">
        <f>MIN(AG81+AH81,Calc!$F$27)</f>
        <v/>
      </c>
      <c r="AJ81" s="27">
        <f>MAX(0,MIN(AG81+AH81-AI81,Calc!$F$29-$G81-K81-P81-U81-Z81-AE81))</f>
        <v/>
      </c>
      <c r="AK81" s="27">
        <f>AG81+AH81-AI81-AJ81</f>
        <v/>
      </c>
    </row>
    <row r="82">
      <c r="A82" t="n">
        <v>77</v>
      </c>
      <c r="B82" s="26">
        <f>EDATE(Debts!$C$6,A82-1)</f>
        <v/>
      </c>
      <c r="C82" s="27">
        <f>SUMIF($H$5:$AK$5,"Min paid",$H82:$AK82)+SUMIF($H$5:$AK$5,"Extra",$H82:$AK82)</f>
        <v/>
      </c>
      <c r="D82" s="27">
        <f>SUMIF($H$5:$AK$5,"Interest",$H82:$AK82)</f>
        <v/>
      </c>
      <c r="E82" s="27">
        <f>SUMIF($H$5:$AK$5,"End balance",$H82:$AK82)</f>
        <v/>
      </c>
      <c r="F82" s="27">
        <f>MAX(0,Calc!$F$29-C82)</f>
        <v/>
      </c>
      <c r="G82" s="27">
        <f>J82+O82+T82+Y82+AD82+AI82</f>
        <v/>
      </c>
      <c r="H82" s="27">
        <f>MAX(0,L81)</f>
        <v/>
      </c>
      <c r="I82" s="27">
        <f>H82*Calc!$E$22/12</f>
        <v/>
      </c>
      <c r="J82" s="27">
        <f>MIN(H82+I82,Calc!$F$22)</f>
        <v/>
      </c>
      <c r="K82" s="27">
        <f>MAX(0,MIN(H82+I82-J82,Calc!$F$29-$G82))</f>
        <v/>
      </c>
      <c r="L82" s="27">
        <f>H82+I82-J82-K82</f>
        <v/>
      </c>
      <c r="M82" s="27">
        <f>MAX(0,Q81)</f>
        <v/>
      </c>
      <c r="N82" s="27">
        <f>M82*Calc!$E$23/12</f>
        <v/>
      </c>
      <c r="O82" s="27">
        <f>MIN(M82+N82,Calc!$F$23)</f>
        <v/>
      </c>
      <c r="P82" s="27">
        <f>MAX(0,MIN(M82+N82-O82,Calc!$F$29-$G82-K82))</f>
        <v/>
      </c>
      <c r="Q82" s="27">
        <f>M82+N82-O82-P82</f>
        <v/>
      </c>
      <c r="R82" s="27">
        <f>MAX(0,V81)</f>
        <v/>
      </c>
      <c r="S82" s="27">
        <f>R82*Calc!$E$24/12</f>
        <v/>
      </c>
      <c r="T82" s="27">
        <f>MIN(R82+S82,Calc!$F$24)</f>
        <v/>
      </c>
      <c r="U82" s="27">
        <f>MAX(0,MIN(R82+S82-T82,Calc!$F$29-$G82-K82-P82))</f>
        <v/>
      </c>
      <c r="V82" s="27">
        <f>R82+S82-T82-U82</f>
        <v/>
      </c>
      <c r="W82" s="27">
        <f>MAX(0,AA81)</f>
        <v/>
      </c>
      <c r="X82" s="27">
        <f>W82*Calc!$E$25/12</f>
        <v/>
      </c>
      <c r="Y82" s="27">
        <f>MIN(W82+X82,Calc!$F$25)</f>
        <v/>
      </c>
      <c r="Z82" s="27">
        <f>MAX(0,MIN(W82+X82-Y82,Calc!$F$29-$G82-K82-P82-U82))</f>
        <v/>
      </c>
      <c r="AA82" s="27">
        <f>W82+X82-Y82-Z82</f>
        <v/>
      </c>
      <c r="AB82" s="27">
        <f>MAX(0,AF81)</f>
        <v/>
      </c>
      <c r="AC82" s="27">
        <f>AB82*Calc!$E$26/12</f>
        <v/>
      </c>
      <c r="AD82" s="27">
        <f>MIN(AB82+AC82,Calc!$F$26)</f>
        <v/>
      </c>
      <c r="AE82" s="27">
        <f>MAX(0,MIN(AB82+AC82-AD82,Calc!$F$29-$G82-K82-P82-U82-Z82))</f>
        <v/>
      </c>
      <c r="AF82" s="27">
        <f>AB82+AC82-AD82-AE82</f>
        <v/>
      </c>
      <c r="AG82" s="27">
        <f>MAX(0,AK81)</f>
        <v/>
      </c>
      <c r="AH82" s="27">
        <f>AG82*Calc!$E$27/12</f>
        <v/>
      </c>
      <c r="AI82" s="27">
        <f>MIN(AG82+AH82,Calc!$F$27)</f>
        <v/>
      </c>
      <c r="AJ82" s="27">
        <f>MAX(0,MIN(AG82+AH82-AI82,Calc!$F$29-$G82-K82-P82-U82-Z82-AE82))</f>
        <v/>
      </c>
      <c r="AK82" s="27">
        <f>AG82+AH82-AI82-AJ82</f>
        <v/>
      </c>
    </row>
    <row r="83">
      <c r="A83" t="n">
        <v>78</v>
      </c>
      <c r="B83" s="26">
        <f>EDATE(Debts!$C$6,A83-1)</f>
        <v/>
      </c>
      <c r="C83" s="27">
        <f>SUMIF($H$5:$AK$5,"Min paid",$H83:$AK83)+SUMIF($H$5:$AK$5,"Extra",$H83:$AK83)</f>
        <v/>
      </c>
      <c r="D83" s="27">
        <f>SUMIF($H$5:$AK$5,"Interest",$H83:$AK83)</f>
        <v/>
      </c>
      <c r="E83" s="27">
        <f>SUMIF($H$5:$AK$5,"End balance",$H83:$AK83)</f>
        <v/>
      </c>
      <c r="F83" s="27">
        <f>MAX(0,Calc!$F$29-C83)</f>
        <v/>
      </c>
      <c r="G83" s="27">
        <f>J83+O83+T83+Y83+AD83+AI83</f>
        <v/>
      </c>
      <c r="H83" s="27">
        <f>MAX(0,L82)</f>
        <v/>
      </c>
      <c r="I83" s="27">
        <f>H83*Calc!$E$22/12</f>
        <v/>
      </c>
      <c r="J83" s="27">
        <f>MIN(H83+I83,Calc!$F$22)</f>
        <v/>
      </c>
      <c r="K83" s="27">
        <f>MAX(0,MIN(H83+I83-J83,Calc!$F$29-$G83))</f>
        <v/>
      </c>
      <c r="L83" s="27">
        <f>H83+I83-J83-K83</f>
        <v/>
      </c>
      <c r="M83" s="27">
        <f>MAX(0,Q82)</f>
        <v/>
      </c>
      <c r="N83" s="27">
        <f>M83*Calc!$E$23/12</f>
        <v/>
      </c>
      <c r="O83" s="27">
        <f>MIN(M83+N83,Calc!$F$23)</f>
        <v/>
      </c>
      <c r="P83" s="27">
        <f>MAX(0,MIN(M83+N83-O83,Calc!$F$29-$G83-K83))</f>
        <v/>
      </c>
      <c r="Q83" s="27">
        <f>M83+N83-O83-P83</f>
        <v/>
      </c>
      <c r="R83" s="27">
        <f>MAX(0,V82)</f>
        <v/>
      </c>
      <c r="S83" s="27">
        <f>R83*Calc!$E$24/12</f>
        <v/>
      </c>
      <c r="T83" s="27">
        <f>MIN(R83+S83,Calc!$F$24)</f>
        <v/>
      </c>
      <c r="U83" s="27">
        <f>MAX(0,MIN(R83+S83-T83,Calc!$F$29-$G83-K83-P83))</f>
        <v/>
      </c>
      <c r="V83" s="27">
        <f>R83+S83-T83-U83</f>
        <v/>
      </c>
      <c r="W83" s="27">
        <f>MAX(0,AA82)</f>
        <v/>
      </c>
      <c r="X83" s="27">
        <f>W83*Calc!$E$25/12</f>
        <v/>
      </c>
      <c r="Y83" s="27">
        <f>MIN(W83+X83,Calc!$F$25)</f>
        <v/>
      </c>
      <c r="Z83" s="27">
        <f>MAX(0,MIN(W83+X83-Y83,Calc!$F$29-$G83-K83-P83-U83))</f>
        <v/>
      </c>
      <c r="AA83" s="27">
        <f>W83+X83-Y83-Z83</f>
        <v/>
      </c>
      <c r="AB83" s="27">
        <f>MAX(0,AF82)</f>
        <v/>
      </c>
      <c r="AC83" s="27">
        <f>AB83*Calc!$E$26/12</f>
        <v/>
      </c>
      <c r="AD83" s="27">
        <f>MIN(AB83+AC83,Calc!$F$26)</f>
        <v/>
      </c>
      <c r="AE83" s="27">
        <f>MAX(0,MIN(AB83+AC83-AD83,Calc!$F$29-$G83-K83-P83-U83-Z83))</f>
        <v/>
      </c>
      <c r="AF83" s="27">
        <f>AB83+AC83-AD83-AE83</f>
        <v/>
      </c>
      <c r="AG83" s="27">
        <f>MAX(0,AK82)</f>
        <v/>
      </c>
      <c r="AH83" s="27">
        <f>AG83*Calc!$E$27/12</f>
        <v/>
      </c>
      <c r="AI83" s="27">
        <f>MIN(AG83+AH83,Calc!$F$27)</f>
        <v/>
      </c>
      <c r="AJ83" s="27">
        <f>MAX(0,MIN(AG83+AH83-AI83,Calc!$F$29-$G83-K83-P83-U83-Z83-AE83))</f>
        <v/>
      </c>
      <c r="AK83" s="27">
        <f>AG83+AH83-AI83-AJ83</f>
        <v/>
      </c>
    </row>
    <row r="84">
      <c r="A84" t="n">
        <v>79</v>
      </c>
      <c r="B84" s="26">
        <f>EDATE(Debts!$C$6,A84-1)</f>
        <v/>
      </c>
      <c r="C84" s="27">
        <f>SUMIF($H$5:$AK$5,"Min paid",$H84:$AK84)+SUMIF($H$5:$AK$5,"Extra",$H84:$AK84)</f>
        <v/>
      </c>
      <c r="D84" s="27">
        <f>SUMIF($H$5:$AK$5,"Interest",$H84:$AK84)</f>
        <v/>
      </c>
      <c r="E84" s="27">
        <f>SUMIF($H$5:$AK$5,"End balance",$H84:$AK84)</f>
        <v/>
      </c>
      <c r="F84" s="27">
        <f>MAX(0,Calc!$F$29-C84)</f>
        <v/>
      </c>
      <c r="G84" s="27">
        <f>J84+O84+T84+Y84+AD84+AI84</f>
        <v/>
      </c>
      <c r="H84" s="27">
        <f>MAX(0,L83)</f>
        <v/>
      </c>
      <c r="I84" s="27">
        <f>H84*Calc!$E$22/12</f>
        <v/>
      </c>
      <c r="J84" s="27">
        <f>MIN(H84+I84,Calc!$F$22)</f>
        <v/>
      </c>
      <c r="K84" s="27">
        <f>MAX(0,MIN(H84+I84-J84,Calc!$F$29-$G84))</f>
        <v/>
      </c>
      <c r="L84" s="27">
        <f>H84+I84-J84-K84</f>
        <v/>
      </c>
      <c r="M84" s="27">
        <f>MAX(0,Q83)</f>
        <v/>
      </c>
      <c r="N84" s="27">
        <f>M84*Calc!$E$23/12</f>
        <v/>
      </c>
      <c r="O84" s="27">
        <f>MIN(M84+N84,Calc!$F$23)</f>
        <v/>
      </c>
      <c r="P84" s="27">
        <f>MAX(0,MIN(M84+N84-O84,Calc!$F$29-$G84-K84))</f>
        <v/>
      </c>
      <c r="Q84" s="27">
        <f>M84+N84-O84-P84</f>
        <v/>
      </c>
      <c r="R84" s="27">
        <f>MAX(0,V83)</f>
        <v/>
      </c>
      <c r="S84" s="27">
        <f>R84*Calc!$E$24/12</f>
        <v/>
      </c>
      <c r="T84" s="27">
        <f>MIN(R84+S84,Calc!$F$24)</f>
        <v/>
      </c>
      <c r="U84" s="27">
        <f>MAX(0,MIN(R84+S84-T84,Calc!$F$29-$G84-K84-P84))</f>
        <v/>
      </c>
      <c r="V84" s="27">
        <f>R84+S84-T84-U84</f>
        <v/>
      </c>
      <c r="W84" s="27">
        <f>MAX(0,AA83)</f>
        <v/>
      </c>
      <c r="X84" s="27">
        <f>W84*Calc!$E$25/12</f>
        <v/>
      </c>
      <c r="Y84" s="27">
        <f>MIN(W84+X84,Calc!$F$25)</f>
        <v/>
      </c>
      <c r="Z84" s="27">
        <f>MAX(0,MIN(W84+X84-Y84,Calc!$F$29-$G84-K84-P84-U84))</f>
        <v/>
      </c>
      <c r="AA84" s="27">
        <f>W84+X84-Y84-Z84</f>
        <v/>
      </c>
      <c r="AB84" s="27">
        <f>MAX(0,AF83)</f>
        <v/>
      </c>
      <c r="AC84" s="27">
        <f>AB84*Calc!$E$26/12</f>
        <v/>
      </c>
      <c r="AD84" s="27">
        <f>MIN(AB84+AC84,Calc!$F$26)</f>
        <v/>
      </c>
      <c r="AE84" s="27">
        <f>MAX(0,MIN(AB84+AC84-AD84,Calc!$F$29-$G84-K84-P84-U84-Z84))</f>
        <v/>
      </c>
      <c r="AF84" s="27">
        <f>AB84+AC84-AD84-AE84</f>
        <v/>
      </c>
      <c r="AG84" s="27">
        <f>MAX(0,AK83)</f>
        <v/>
      </c>
      <c r="AH84" s="27">
        <f>AG84*Calc!$E$27/12</f>
        <v/>
      </c>
      <c r="AI84" s="27">
        <f>MIN(AG84+AH84,Calc!$F$27)</f>
        <v/>
      </c>
      <c r="AJ84" s="27">
        <f>MAX(0,MIN(AG84+AH84-AI84,Calc!$F$29-$G84-K84-P84-U84-Z84-AE84))</f>
        <v/>
      </c>
      <c r="AK84" s="27">
        <f>AG84+AH84-AI84-AJ84</f>
        <v/>
      </c>
    </row>
    <row r="85">
      <c r="A85" t="n">
        <v>80</v>
      </c>
      <c r="B85" s="26">
        <f>EDATE(Debts!$C$6,A85-1)</f>
        <v/>
      </c>
      <c r="C85" s="27">
        <f>SUMIF($H$5:$AK$5,"Min paid",$H85:$AK85)+SUMIF($H$5:$AK$5,"Extra",$H85:$AK85)</f>
        <v/>
      </c>
      <c r="D85" s="27">
        <f>SUMIF($H$5:$AK$5,"Interest",$H85:$AK85)</f>
        <v/>
      </c>
      <c r="E85" s="27">
        <f>SUMIF($H$5:$AK$5,"End balance",$H85:$AK85)</f>
        <v/>
      </c>
      <c r="F85" s="27">
        <f>MAX(0,Calc!$F$29-C85)</f>
        <v/>
      </c>
      <c r="G85" s="27">
        <f>J85+O85+T85+Y85+AD85+AI85</f>
        <v/>
      </c>
      <c r="H85" s="27">
        <f>MAX(0,L84)</f>
        <v/>
      </c>
      <c r="I85" s="27">
        <f>H85*Calc!$E$22/12</f>
        <v/>
      </c>
      <c r="J85" s="27">
        <f>MIN(H85+I85,Calc!$F$22)</f>
        <v/>
      </c>
      <c r="K85" s="27">
        <f>MAX(0,MIN(H85+I85-J85,Calc!$F$29-$G85))</f>
        <v/>
      </c>
      <c r="L85" s="27">
        <f>H85+I85-J85-K85</f>
        <v/>
      </c>
      <c r="M85" s="27">
        <f>MAX(0,Q84)</f>
        <v/>
      </c>
      <c r="N85" s="27">
        <f>M85*Calc!$E$23/12</f>
        <v/>
      </c>
      <c r="O85" s="27">
        <f>MIN(M85+N85,Calc!$F$23)</f>
        <v/>
      </c>
      <c r="P85" s="27">
        <f>MAX(0,MIN(M85+N85-O85,Calc!$F$29-$G85-K85))</f>
        <v/>
      </c>
      <c r="Q85" s="27">
        <f>M85+N85-O85-P85</f>
        <v/>
      </c>
      <c r="R85" s="27">
        <f>MAX(0,V84)</f>
        <v/>
      </c>
      <c r="S85" s="27">
        <f>R85*Calc!$E$24/12</f>
        <v/>
      </c>
      <c r="T85" s="27">
        <f>MIN(R85+S85,Calc!$F$24)</f>
        <v/>
      </c>
      <c r="U85" s="27">
        <f>MAX(0,MIN(R85+S85-T85,Calc!$F$29-$G85-K85-P85))</f>
        <v/>
      </c>
      <c r="V85" s="27">
        <f>R85+S85-T85-U85</f>
        <v/>
      </c>
      <c r="W85" s="27">
        <f>MAX(0,AA84)</f>
        <v/>
      </c>
      <c r="X85" s="27">
        <f>W85*Calc!$E$25/12</f>
        <v/>
      </c>
      <c r="Y85" s="27">
        <f>MIN(W85+X85,Calc!$F$25)</f>
        <v/>
      </c>
      <c r="Z85" s="27">
        <f>MAX(0,MIN(W85+X85-Y85,Calc!$F$29-$G85-K85-P85-U85))</f>
        <v/>
      </c>
      <c r="AA85" s="27">
        <f>W85+X85-Y85-Z85</f>
        <v/>
      </c>
      <c r="AB85" s="27">
        <f>MAX(0,AF84)</f>
        <v/>
      </c>
      <c r="AC85" s="27">
        <f>AB85*Calc!$E$26/12</f>
        <v/>
      </c>
      <c r="AD85" s="27">
        <f>MIN(AB85+AC85,Calc!$F$26)</f>
        <v/>
      </c>
      <c r="AE85" s="27">
        <f>MAX(0,MIN(AB85+AC85-AD85,Calc!$F$29-$G85-K85-P85-U85-Z85))</f>
        <v/>
      </c>
      <c r="AF85" s="27">
        <f>AB85+AC85-AD85-AE85</f>
        <v/>
      </c>
      <c r="AG85" s="27">
        <f>MAX(0,AK84)</f>
        <v/>
      </c>
      <c r="AH85" s="27">
        <f>AG85*Calc!$E$27/12</f>
        <v/>
      </c>
      <c r="AI85" s="27">
        <f>MIN(AG85+AH85,Calc!$F$27)</f>
        <v/>
      </c>
      <c r="AJ85" s="27">
        <f>MAX(0,MIN(AG85+AH85-AI85,Calc!$F$29-$G85-K85-P85-U85-Z85-AE85))</f>
        <v/>
      </c>
      <c r="AK85" s="27">
        <f>AG85+AH85-AI85-AJ85</f>
        <v/>
      </c>
    </row>
    <row r="86">
      <c r="A86" t="n">
        <v>81</v>
      </c>
      <c r="B86" s="26">
        <f>EDATE(Debts!$C$6,A86-1)</f>
        <v/>
      </c>
      <c r="C86" s="27">
        <f>SUMIF($H$5:$AK$5,"Min paid",$H86:$AK86)+SUMIF($H$5:$AK$5,"Extra",$H86:$AK86)</f>
        <v/>
      </c>
      <c r="D86" s="27">
        <f>SUMIF($H$5:$AK$5,"Interest",$H86:$AK86)</f>
        <v/>
      </c>
      <c r="E86" s="27">
        <f>SUMIF($H$5:$AK$5,"End balance",$H86:$AK86)</f>
        <v/>
      </c>
      <c r="F86" s="27">
        <f>MAX(0,Calc!$F$29-C86)</f>
        <v/>
      </c>
      <c r="G86" s="27">
        <f>J86+O86+T86+Y86+AD86+AI86</f>
        <v/>
      </c>
      <c r="H86" s="27">
        <f>MAX(0,L85)</f>
        <v/>
      </c>
      <c r="I86" s="27">
        <f>H86*Calc!$E$22/12</f>
        <v/>
      </c>
      <c r="J86" s="27">
        <f>MIN(H86+I86,Calc!$F$22)</f>
        <v/>
      </c>
      <c r="K86" s="27">
        <f>MAX(0,MIN(H86+I86-J86,Calc!$F$29-$G86))</f>
        <v/>
      </c>
      <c r="L86" s="27">
        <f>H86+I86-J86-K86</f>
        <v/>
      </c>
      <c r="M86" s="27">
        <f>MAX(0,Q85)</f>
        <v/>
      </c>
      <c r="N86" s="27">
        <f>M86*Calc!$E$23/12</f>
        <v/>
      </c>
      <c r="O86" s="27">
        <f>MIN(M86+N86,Calc!$F$23)</f>
        <v/>
      </c>
      <c r="P86" s="27">
        <f>MAX(0,MIN(M86+N86-O86,Calc!$F$29-$G86-K86))</f>
        <v/>
      </c>
      <c r="Q86" s="27">
        <f>M86+N86-O86-P86</f>
        <v/>
      </c>
      <c r="R86" s="27">
        <f>MAX(0,V85)</f>
        <v/>
      </c>
      <c r="S86" s="27">
        <f>R86*Calc!$E$24/12</f>
        <v/>
      </c>
      <c r="T86" s="27">
        <f>MIN(R86+S86,Calc!$F$24)</f>
        <v/>
      </c>
      <c r="U86" s="27">
        <f>MAX(0,MIN(R86+S86-T86,Calc!$F$29-$G86-K86-P86))</f>
        <v/>
      </c>
      <c r="V86" s="27">
        <f>R86+S86-T86-U86</f>
        <v/>
      </c>
      <c r="W86" s="27">
        <f>MAX(0,AA85)</f>
        <v/>
      </c>
      <c r="X86" s="27">
        <f>W86*Calc!$E$25/12</f>
        <v/>
      </c>
      <c r="Y86" s="27">
        <f>MIN(W86+X86,Calc!$F$25)</f>
        <v/>
      </c>
      <c r="Z86" s="27">
        <f>MAX(0,MIN(W86+X86-Y86,Calc!$F$29-$G86-K86-P86-U86))</f>
        <v/>
      </c>
      <c r="AA86" s="27">
        <f>W86+X86-Y86-Z86</f>
        <v/>
      </c>
      <c r="AB86" s="27">
        <f>MAX(0,AF85)</f>
        <v/>
      </c>
      <c r="AC86" s="27">
        <f>AB86*Calc!$E$26/12</f>
        <v/>
      </c>
      <c r="AD86" s="27">
        <f>MIN(AB86+AC86,Calc!$F$26)</f>
        <v/>
      </c>
      <c r="AE86" s="27">
        <f>MAX(0,MIN(AB86+AC86-AD86,Calc!$F$29-$G86-K86-P86-U86-Z86))</f>
        <v/>
      </c>
      <c r="AF86" s="27">
        <f>AB86+AC86-AD86-AE86</f>
        <v/>
      </c>
      <c r="AG86" s="27">
        <f>MAX(0,AK85)</f>
        <v/>
      </c>
      <c r="AH86" s="27">
        <f>AG86*Calc!$E$27/12</f>
        <v/>
      </c>
      <c r="AI86" s="27">
        <f>MIN(AG86+AH86,Calc!$F$27)</f>
        <v/>
      </c>
      <c r="AJ86" s="27">
        <f>MAX(0,MIN(AG86+AH86-AI86,Calc!$F$29-$G86-K86-P86-U86-Z86-AE86))</f>
        <v/>
      </c>
      <c r="AK86" s="27">
        <f>AG86+AH86-AI86-AJ86</f>
        <v/>
      </c>
    </row>
    <row r="87">
      <c r="A87" t="n">
        <v>82</v>
      </c>
      <c r="B87" s="26">
        <f>EDATE(Debts!$C$6,A87-1)</f>
        <v/>
      </c>
      <c r="C87" s="27">
        <f>SUMIF($H$5:$AK$5,"Min paid",$H87:$AK87)+SUMIF($H$5:$AK$5,"Extra",$H87:$AK87)</f>
        <v/>
      </c>
      <c r="D87" s="27">
        <f>SUMIF($H$5:$AK$5,"Interest",$H87:$AK87)</f>
        <v/>
      </c>
      <c r="E87" s="27">
        <f>SUMIF($H$5:$AK$5,"End balance",$H87:$AK87)</f>
        <v/>
      </c>
      <c r="F87" s="27">
        <f>MAX(0,Calc!$F$29-C87)</f>
        <v/>
      </c>
      <c r="G87" s="27">
        <f>J87+O87+T87+Y87+AD87+AI87</f>
        <v/>
      </c>
      <c r="H87" s="27">
        <f>MAX(0,L86)</f>
        <v/>
      </c>
      <c r="I87" s="27">
        <f>H87*Calc!$E$22/12</f>
        <v/>
      </c>
      <c r="J87" s="27">
        <f>MIN(H87+I87,Calc!$F$22)</f>
        <v/>
      </c>
      <c r="K87" s="27">
        <f>MAX(0,MIN(H87+I87-J87,Calc!$F$29-$G87))</f>
        <v/>
      </c>
      <c r="L87" s="27">
        <f>H87+I87-J87-K87</f>
        <v/>
      </c>
      <c r="M87" s="27">
        <f>MAX(0,Q86)</f>
        <v/>
      </c>
      <c r="N87" s="27">
        <f>M87*Calc!$E$23/12</f>
        <v/>
      </c>
      <c r="O87" s="27">
        <f>MIN(M87+N87,Calc!$F$23)</f>
        <v/>
      </c>
      <c r="P87" s="27">
        <f>MAX(0,MIN(M87+N87-O87,Calc!$F$29-$G87-K87))</f>
        <v/>
      </c>
      <c r="Q87" s="27">
        <f>M87+N87-O87-P87</f>
        <v/>
      </c>
      <c r="R87" s="27">
        <f>MAX(0,V86)</f>
        <v/>
      </c>
      <c r="S87" s="27">
        <f>R87*Calc!$E$24/12</f>
        <v/>
      </c>
      <c r="T87" s="27">
        <f>MIN(R87+S87,Calc!$F$24)</f>
        <v/>
      </c>
      <c r="U87" s="27">
        <f>MAX(0,MIN(R87+S87-T87,Calc!$F$29-$G87-K87-P87))</f>
        <v/>
      </c>
      <c r="V87" s="27">
        <f>R87+S87-T87-U87</f>
        <v/>
      </c>
      <c r="W87" s="27">
        <f>MAX(0,AA86)</f>
        <v/>
      </c>
      <c r="X87" s="27">
        <f>W87*Calc!$E$25/12</f>
        <v/>
      </c>
      <c r="Y87" s="27">
        <f>MIN(W87+X87,Calc!$F$25)</f>
        <v/>
      </c>
      <c r="Z87" s="27">
        <f>MAX(0,MIN(W87+X87-Y87,Calc!$F$29-$G87-K87-P87-U87))</f>
        <v/>
      </c>
      <c r="AA87" s="27">
        <f>W87+X87-Y87-Z87</f>
        <v/>
      </c>
      <c r="AB87" s="27">
        <f>MAX(0,AF86)</f>
        <v/>
      </c>
      <c r="AC87" s="27">
        <f>AB87*Calc!$E$26/12</f>
        <v/>
      </c>
      <c r="AD87" s="27">
        <f>MIN(AB87+AC87,Calc!$F$26)</f>
        <v/>
      </c>
      <c r="AE87" s="27">
        <f>MAX(0,MIN(AB87+AC87-AD87,Calc!$F$29-$G87-K87-P87-U87-Z87))</f>
        <v/>
      </c>
      <c r="AF87" s="27">
        <f>AB87+AC87-AD87-AE87</f>
        <v/>
      </c>
      <c r="AG87" s="27">
        <f>MAX(0,AK86)</f>
        <v/>
      </c>
      <c r="AH87" s="27">
        <f>AG87*Calc!$E$27/12</f>
        <v/>
      </c>
      <c r="AI87" s="27">
        <f>MIN(AG87+AH87,Calc!$F$27)</f>
        <v/>
      </c>
      <c r="AJ87" s="27">
        <f>MAX(0,MIN(AG87+AH87-AI87,Calc!$F$29-$G87-K87-P87-U87-Z87-AE87))</f>
        <v/>
      </c>
      <c r="AK87" s="27">
        <f>AG87+AH87-AI87-AJ87</f>
        <v/>
      </c>
    </row>
    <row r="88">
      <c r="A88" t="n">
        <v>83</v>
      </c>
      <c r="B88" s="26">
        <f>EDATE(Debts!$C$6,A88-1)</f>
        <v/>
      </c>
      <c r="C88" s="27">
        <f>SUMIF($H$5:$AK$5,"Min paid",$H88:$AK88)+SUMIF($H$5:$AK$5,"Extra",$H88:$AK88)</f>
        <v/>
      </c>
      <c r="D88" s="27">
        <f>SUMIF($H$5:$AK$5,"Interest",$H88:$AK88)</f>
        <v/>
      </c>
      <c r="E88" s="27">
        <f>SUMIF($H$5:$AK$5,"End balance",$H88:$AK88)</f>
        <v/>
      </c>
      <c r="F88" s="27">
        <f>MAX(0,Calc!$F$29-C88)</f>
        <v/>
      </c>
      <c r="G88" s="27">
        <f>J88+O88+T88+Y88+AD88+AI88</f>
        <v/>
      </c>
      <c r="H88" s="27">
        <f>MAX(0,L87)</f>
        <v/>
      </c>
      <c r="I88" s="27">
        <f>H88*Calc!$E$22/12</f>
        <v/>
      </c>
      <c r="J88" s="27">
        <f>MIN(H88+I88,Calc!$F$22)</f>
        <v/>
      </c>
      <c r="K88" s="27">
        <f>MAX(0,MIN(H88+I88-J88,Calc!$F$29-$G88))</f>
        <v/>
      </c>
      <c r="L88" s="27">
        <f>H88+I88-J88-K88</f>
        <v/>
      </c>
      <c r="M88" s="27">
        <f>MAX(0,Q87)</f>
        <v/>
      </c>
      <c r="N88" s="27">
        <f>M88*Calc!$E$23/12</f>
        <v/>
      </c>
      <c r="O88" s="27">
        <f>MIN(M88+N88,Calc!$F$23)</f>
        <v/>
      </c>
      <c r="P88" s="27">
        <f>MAX(0,MIN(M88+N88-O88,Calc!$F$29-$G88-K88))</f>
        <v/>
      </c>
      <c r="Q88" s="27">
        <f>M88+N88-O88-P88</f>
        <v/>
      </c>
      <c r="R88" s="27">
        <f>MAX(0,V87)</f>
        <v/>
      </c>
      <c r="S88" s="27">
        <f>R88*Calc!$E$24/12</f>
        <v/>
      </c>
      <c r="T88" s="27">
        <f>MIN(R88+S88,Calc!$F$24)</f>
        <v/>
      </c>
      <c r="U88" s="27">
        <f>MAX(0,MIN(R88+S88-T88,Calc!$F$29-$G88-K88-P88))</f>
        <v/>
      </c>
      <c r="V88" s="27">
        <f>R88+S88-T88-U88</f>
        <v/>
      </c>
      <c r="W88" s="27">
        <f>MAX(0,AA87)</f>
        <v/>
      </c>
      <c r="X88" s="27">
        <f>W88*Calc!$E$25/12</f>
        <v/>
      </c>
      <c r="Y88" s="27">
        <f>MIN(W88+X88,Calc!$F$25)</f>
        <v/>
      </c>
      <c r="Z88" s="27">
        <f>MAX(0,MIN(W88+X88-Y88,Calc!$F$29-$G88-K88-P88-U88))</f>
        <v/>
      </c>
      <c r="AA88" s="27">
        <f>W88+X88-Y88-Z88</f>
        <v/>
      </c>
      <c r="AB88" s="27">
        <f>MAX(0,AF87)</f>
        <v/>
      </c>
      <c r="AC88" s="27">
        <f>AB88*Calc!$E$26/12</f>
        <v/>
      </c>
      <c r="AD88" s="27">
        <f>MIN(AB88+AC88,Calc!$F$26)</f>
        <v/>
      </c>
      <c r="AE88" s="27">
        <f>MAX(0,MIN(AB88+AC88-AD88,Calc!$F$29-$G88-K88-P88-U88-Z88))</f>
        <v/>
      </c>
      <c r="AF88" s="27">
        <f>AB88+AC88-AD88-AE88</f>
        <v/>
      </c>
      <c r="AG88" s="27">
        <f>MAX(0,AK87)</f>
        <v/>
      </c>
      <c r="AH88" s="27">
        <f>AG88*Calc!$E$27/12</f>
        <v/>
      </c>
      <c r="AI88" s="27">
        <f>MIN(AG88+AH88,Calc!$F$27)</f>
        <v/>
      </c>
      <c r="AJ88" s="27">
        <f>MAX(0,MIN(AG88+AH88-AI88,Calc!$F$29-$G88-K88-P88-U88-Z88-AE88))</f>
        <v/>
      </c>
      <c r="AK88" s="27">
        <f>AG88+AH88-AI88-AJ88</f>
        <v/>
      </c>
    </row>
    <row r="89">
      <c r="A89" t="n">
        <v>84</v>
      </c>
      <c r="B89" s="26">
        <f>EDATE(Debts!$C$6,A89-1)</f>
        <v/>
      </c>
      <c r="C89" s="27">
        <f>SUMIF($H$5:$AK$5,"Min paid",$H89:$AK89)+SUMIF($H$5:$AK$5,"Extra",$H89:$AK89)</f>
        <v/>
      </c>
      <c r="D89" s="27">
        <f>SUMIF($H$5:$AK$5,"Interest",$H89:$AK89)</f>
        <v/>
      </c>
      <c r="E89" s="27">
        <f>SUMIF($H$5:$AK$5,"End balance",$H89:$AK89)</f>
        <v/>
      </c>
      <c r="F89" s="27">
        <f>MAX(0,Calc!$F$29-C89)</f>
        <v/>
      </c>
      <c r="G89" s="27">
        <f>J89+O89+T89+Y89+AD89+AI89</f>
        <v/>
      </c>
      <c r="H89" s="27">
        <f>MAX(0,L88)</f>
        <v/>
      </c>
      <c r="I89" s="27">
        <f>H89*Calc!$E$22/12</f>
        <v/>
      </c>
      <c r="J89" s="27">
        <f>MIN(H89+I89,Calc!$F$22)</f>
        <v/>
      </c>
      <c r="K89" s="27">
        <f>MAX(0,MIN(H89+I89-J89,Calc!$F$29-$G89))</f>
        <v/>
      </c>
      <c r="L89" s="27">
        <f>H89+I89-J89-K89</f>
        <v/>
      </c>
      <c r="M89" s="27">
        <f>MAX(0,Q88)</f>
        <v/>
      </c>
      <c r="N89" s="27">
        <f>M89*Calc!$E$23/12</f>
        <v/>
      </c>
      <c r="O89" s="27">
        <f>MIN(M89+N89,Calc!$F$23)</f>
        <v/>
      </c>
      <c r="P89" s="27">
        <f>MAX(0,MIN(M89+N89-O89,Calc!$F$29-$G89-K89))</f>
        <v/>
      </c>
      <c r="Q89" s="27">
        <f>M89+N89-O89-P89</f>
        <v/>
      </c>
      <c r="R89" s="27">
        <f>MAX(0,V88)</f>
        <v/>
      </c>
      <c r="S89" s="27">
        <f>R89*Calc!$E$24/12</f>
        <v/>
      </c>
      <c r="T89" s="27">
        <f>MIN(R89+S89,Calc!$F$24)</f>
        <v/>
      </c>
      <c r="U89" s="27">
        <f>MAX(0,MIN(R89+S89-T89,Calc!$F$29-$G89-K89-P89))</f>
        <v/>
      </c>
      <c r="V89" s="27">
        <f>R89+S89-T89-U89</f>
        <v/>
      </c>
      <c r="W89" s="27">
        <f>MAX(0,AA88)</f>
        <v/>
      </c>
      <c r="X89" s="27">
        <f>W89*Calc!$E$25/12</f>
        <v/>
      </c>
      <c r="Y89" s="27">
        <f>MIN(W89+X89,Calc!$F$25)</f>
        <v/>
      </c>
      <c r="Z89" s="27">
        <f>MAX(0,MIN(W89+X89-Y89,Calc!$F$29-$G89-K89-P89-U89))</f>
        <v/>
      </c>
      <c r="AA89" s="27">
        <f>W89+X89-Y89-Z89</f>
        <v/>
      </c>
      <c r="AB89" s="27">
        <f>MAX(0,AF88)</f>
        <v/>
      </c>
      <c r="AC89" s="27">
        <f>AB89*Calc!$E$26/12</f>
        <v/>
      </c>
      <c r="AD89" s="27">
        <f>MIN(AB89+AC89,Calc!$F$26)</f>
        <v/>
      </c>
      <c r="AE89" s="27">
        <f>MAX(0,MIN(AB89+AC89-AD89,Calc!$F$29-$G89-K89-P89-U89-Z89))</f>
        <v/>
      </c>
      <c r="AF89" s="27">
        <f>AB89+AC89-AD89-AE89</f>
        <v/>
      </c>
      <c r="AG89" s="27">
        <f>MAX(0,AK88)</f>
        <v/>
      </c>
      <c r="AH89" s="27">
        <f>AG89*Calc!$E$27/12</f>
        <v/>
      </c>
      <c r="AI89" s="27">
        <f>MIN(AG89+AH89,Calc!$F$27)</f>
        <v/>
      </c>
      <c r="AJ89" s="27">
        <f>MAX(0,MIN(AG89+AH89-AI89,Calc!$F$29-$G89-K89-P89-U89-Z89-AE89))</f>
        <v/>
      </c>
      <c r="AK89" s="27">
        <f>AG89+AH89-AI89-AJ89</f>
        <v/>
      </c>
    </row>
    <row r="90">
      <c r="A90" t="n">
        <v>85</v>
      </c>
      <c r="B90" s="26">
        <f>EDATE(Debts!$C$6,A90-1)</f>
        <v/>
      </c>
      <c r="C90" s="27">
        <f>SUMIF($H$5:$AK$5,"Min paid",$H90:$AK90)+SUMIF($H$5:$AK$5,"Extra",$H90:$AK90)</f>
        <v/>
      </c>
      <c r="D90" s="27">
        <f>SUMIF($H$5:$AK$5,"Interest",$H90:$AK90)</f>
        <v/>
      </c>
      <c r="E90" s="27">
        <f>SUMIF($H$5:$AK$5,"End balance",$H90:$AK90)</f>
        <v/>
      </c>
      <c r="F90" s="27">
        <f>MAX(0,Calc!$F$29-C90)</f>
        <v/>
      </c>
      <c r="G90" s="27">
        <f>J90+O90+T90+Y90+AD90+AI90</f>
        <v/>
      </c>
      <c r="H90" s="27">
        <f>MAX(0,L89)</f>
        <v/>
      </c>
      <c r="I90" s="27">
        <f>H90*Calc!$E$22/12</f>
        <v/>
      </c>
      <c r="J90" s="27">
        <f>MIN(H90+I90,Calc!$F$22)</f>
        <v/>
      </c>
      <c r="K90" s="27">
        <f>MAX(0,MIN(H90+I90-J90,Calc!$F$29-$G90))</f>
        <v/>
      </c>
      <c r="L90" s="27">
        <f>H90+I90-J90-K90</f>
        <v/>
      </c>
      <c r="M90" s="27">
        <f>MAX(0,Q89)</f>
        <v/>
      </c>
      <c r="N90" s="27">
        <f>M90*Calc!$E$23/12</f>
        <v/>
      </c>
      <c r="O90" s="27">
        <f>MIN(M90+N90,Calc!$F$23)</f>
        <v/>
      </c>
      <c r="P90" s="27">
        <f>MAX(0,MIN(M90+N90-O90,Calc!$F$29-$G90-K90))</f>
        <v/>
      </c>
      <c r="Q90" s="27">
        <f>M90+N90-O90-P90</f>
        <v/>
      </c>
      <c r="R90" s="27">
        <f>MAX(0,V89)</f>
        <v/>
      </c>
      <c r="S90" s="27">
        <f>R90*Calc!$E$24/12</f>
        <v/>
      </c>
      <c r="T90" s="27">
        <f>MIN(R90+S90,Calc!$F$24)</f>
        <v/>
      </c>
      <c r="U90" s="27">
        <f>MAX(0,MIN(R90+S90-T90,Calc!$F$29-$G90-K90-P90))</f>
        <v/>
      </c>
      <c r="V90" s="27">
        <f>R90+S90-T90-U90</f>
        <v/>
      </c>
      <c r="W90" s="27">
        <f>MAX(0,AA89)</f>
        <v/>
      </c>
      <c r="X90" s="27">
        <f>W90*Calc!$E$25/12</f>
        <v/>
      </c>
      <c r="Y90" s="27">
        <f>MIN(W90+X90,Calc!$F$25)</f>
        <v/>
      </c>
      <c r="Z90" s="27">
        <f>MAX(0,MIN(W90+X90-Y90,Calc!$F$29-$G90-K90-P90-U90))</f>
        <v/>
      </c>
      <c r="AA90" s="27">
        <f>W90+X90-Y90-Z90</f>
        <v/>
      </c>
      <c r="AB90" s="27">
        <f>MAX(0,AF89)</f>
        <v/>
      </c>
      <c r="AC90" s="27">
        <f>AB90*Calc!$E$26/12</f>
        <v/>
      </c>
      <c r="AD90" s="27">
        <f>MIN(AB90+AC90,Calc!$F$26)</f>
        <v/>
      </c>
      <c r="AE90" s="27">
        <f>MAX(0,MIN(AB90+AC90-AD90,Calc!$F$29-$G90-K90-P90-U90-Z90))</f>
        <v/>
      </c>
      <c r="AF90" s="27">
        <f>AB90+AC90-AD90-AE90</f>
        <v/>
      </c>
      <c r="AG90" s="27">
        <f>MAX(0,AK89)</f>
        <v/>
      </c>
      <c r="AH90" s="27">
        <f>AG90*Calc!$E$27/12</f>
        <v/>
      </c>
      <c r="AI90" s="27">
        <f>MIN(AG90+AH90,Calc!$F$27)</f>
        <v/>
      </c>
      <c r="AJ90" s="27">
        <f>MAX(0,MIN(AG90+AH90-AI90,Calc!$F$29-$G90-K90-P90-U90-Z90-AE90))</f>
        <v/>
      </c>
      <c r="AK90" s="27">
        <f>AG90+AH90-AI90-AJ90</f>
        <v/>
      </c>
    </row>
    <row r="91">
      <c r="A91" t="n">
        <v>86</v>
      </c>
      <c r="B91" s="26">
        <f>EDATE(Debts!$C$6,A91-1)</f>
        <v/>
      </c>
      <c r="C91" s="27">
        <f>SUMIF($H$5:$AK$5,"Min paid",$H91:$AK91)+SUMIF($H$5:$AK$5,"Extra",$H91:$AK91)</f>
        <v/>
      </c>
      <c r="D91" s="27">
        <f>SUMIF($H$5:$AK$5,"Interest",$H91:$AK91)</f>
        <v/>
      </c>
      <c r="E91" s="27">
        <f>SUMIF($H$5:$AK$5,"End balance",$H91:$AK91)</f>
        <v/>
      </c>
      <c r="F91" s="27">
        <f>MAX(0,Calc!$F$29-C91)</f>
        <v/>
      </c>
      <c r="G91" s="27">
        <f>J91+O91+T91+Y91+AD91+AI91</f>
        <v/>
      </c>
      <c r="H91" s="27">
        <f>MAX(0,L90)</f>
        <v/>
      </c>
      <c r="I91" s="27">
        <f>H91*Calc!$E$22/12</f>
        <v/>
      </c>
      <c r="J91" s="27">
        <f>MIN(H91+I91,Calc!$F$22)</f>
        <v/>
      </c>
      <c r="K91" s="27">
        <f>MAX(0,MIN(H91+I91-J91,Calc!$F$29-$G91))</f>
        <v/>
      </c>
      <c r="L91" s="27">
        <f>H91+I91-J91-K91</f>
        <v/>
      </c>
      <c r="M91" s="27">
        <f>MAX(0,Q90)</f>
        <v/>
      </c>
      <c r="N91" s="27">
        <f>M91*Calc!$E$23/12</f>
        <v/>
      </c>
      <c r="O91" s="27">
        <f>MIN(M91+N91,Calc!$F$23)</f>
        <v/>
      </c>
      <c r="P91" s="27">
        <f>MAX(0,MIN(M91+N91-O91,Calc!$F$29-$G91-K91))</f>
        <v/>
      </c>
      <c r="Q91" s="27">
        <f>M91+N91-O91-P91</f>
        <v/>
      </c>
      <c r="R91" s="27">
        <f>MAX(0,V90)</f>
        <v/>
      </c>
      <c r="S91" s="27">
        <f>R91*Calc!$E$24/12</f>
        <v/>
      </c>
      <c r="T91" s="27">
        <f>MIN(R91+S91,Calc!$F$24)</f>
        <v/>
      </c>
      <c r="U91" s="27">
        <f>MAX(0,MIN(R91+S91-T91,Calc!$F$29-$G91-K91-P91))</f>
        <v/>
      </c>
      <c r="V91" s="27">
        <f>R91+S91-T91-U91</f>
        <v/>
      </c>
      <c r="W91" s="27">
        <f>MAX(0,AA90)</f>
        <v/>
      </c>
      <c r="X91" s="27">
        <f>W91*Calc!$E$25/12</f>
        <v/>
      </c>
      <c r="Y91" s="27">
        <f>MIN(W91+X91,Calc!$F$25)</f>
        <v/>
      </c>
      <c r="Z91" s="27">
        <f>MAX(0,MIN(W91+X91-Y91,Calc!$F$29-$G91-K91-P91-U91))</f>
        <v/>
      </c>
      <c r="AA91" s="27">
        <f>W91+X91-Y91-Z91</f>
        <v/>
      </c>
      <c r="AB91" s="27">
        <f>MAX(0,AF90)</f>
        <v/>
      </c>
      <c r="AC91" s="27">
        <f>AB91*Calc!$E$26/12</f>
        <v/>
      </c>
      <c r="AD91" s="27">
        <f>MIN(AB91+AC91,Calc!$F$26)</f>
        <v/>
      </c>
      <c r="AE91" s="27">
        <f>MAX(0,MIN(AB91+AC91-AD91,Calc!$F$29-$G91-K91-P91-U91-Z91))</f>
        <v/>
      </c>
      <c r="AF91" s="27">
        <f>AB91+AC91-AD91-AE91</f>
        <v/>
      </c>
      <c r="AG91" s="27">
        <f>MAX(0,AK90)</f>
        <v/>
      </c>
      <c r="AH91" s="27">
        <f>AG91*Calc!$E$27/12</f>
        <v/>
      </c>
      <c r="AI91" s="27">
        <f>MIN(AG91+AH91,Calc!$F$27)</f>
        <v/>
      </c>
      <c r="AJ91" s="27">
        <f>MAX(0,MIN(AG91+AH91-AI91,Calc!$F$29-$G91-K91-P91-U91-Z91-AE91))</f>
        <v/>
      </c>
      <c r="AK91" s="27">
        <f>AG91+AH91-AI91-AJ91</f>
        <v/>
      </c>
    </row>
    <row r="92">
      <c r="A92" t="n">
        <v>87</v>
      </c>
      <c r="B92" s="26">
        <f>EDATE(Debts!$C$6,A92-1)</f>
        <v/>
      </c>
      <c r="C92" s="27">
        <f>SUMIF($H$5:$AK$5,"Min paid",$H92:$AK92)+SUMIF($H$5:$AK$5,"Extra",$H92:$AK92)</f>
        <v/>
      </c>
      <c r="D92" s="27">
        <f>SUMIF($H$5:$AK$5,"Interest",$H92:$AK92)</f>
        <v/>
      </c>
      <c r="E92" s="27">
        <f>SUMIF($H$5:$AK$5,"End balance",$H92:$AK92)</f>
        <v/>
      </c>
      <c r="F92" s="27">
        <f>MAX(0,Calc!$F$29-C92)</f>
        <v/>
      </c>
      <c r="G92" s="27">
        <f>J92+O92+T92+Y92+AD92+AI92</f>
        <v/>
      </c>
      <c r="H92" s="27">
        <f>MAX(0,L91)</f>
        <v/>
      </c>
      <c r="I92" s="27">
        <f>H92*Calc!$E$22/12</f>
        <v/>
      </c>
      <c r="J92" s="27">
        <f>MIN(H92+I92,Calc!$F$22)</f>
        <v/>
      </c>
      <c r="K92" s="27">
        <f>MAX(0,MIN(H92+I92-J92,Calc!$F$29-$G92))</f>
        <v/>
      </c>
      <c r="L92" s="27">
        <f>H92+I92-J92-K92</f>
        <v/>
      </c>
      <c r="M92" s="27">
        <f>MAX(0,Q91)</f>
        <v/>
      </c>
      <c r="N92" s="27">
        <f>M92*Calc!$E$23/12</f>
        <v/>
      </c>
      <c r="O92" s="27">
        <f>MIN(M92+N92,Calc!$F$23)</f>
        <v/>
      </c>
      <c r="P92" s="27">
        <f>MAX(0,MIN(M92+N92-O92,Calc!$F$29-$G92-K92))</f>
        <v/>
      </c>
      <c r="Q92" s="27">
        <f>M92+N92-O92-P92</f>
        <v/>
      </c>
      <c r="R92" s="27">
        <f>MAX(0,V91)</f>
        <v/>
      </c>
      <c r="S92" s="27">
        <f>R92*Calc!$E$24/12</f>
        <v/>
      </c>
      <c r="T92" s="27">
        <f>MIN(R92+S92,Calc!$F$24)</f>
        <v/>
      </c>
      <c r="U92" s="27">
        <f>MAX(0,MIN(R92+S92-T92,Calc!$F$29-$G92-K92-P92))</f>
        <v/>
      </c>
      <c r="V92" s="27">
        <f>R92+S92-T92-U92</f>
        <v/>
      </c>
      <c r="W92" s="27">
        <f>MAX(0,AA91)</f>
        <v/>
      </c>
      <c r="X92" s="27">
        <f>W92*Calc!$E$25/12</f>
        <v/>
      </c>
      <c r="Y92" s="27">
        <f>MIN(W92+X92,Calc!$F$25)</f>
        <v/>
      </c>
      <c r="Z92" s="27">
        <f>MAX(0,MIN(W92+X92-Y92,Calc!$F$29-$G92-K92-P92-U92))</f>
        <v/>
      </c>
      <c r="AA92" s="27">
        <f>W92+X92-Y92-Z92</f>
        <v/>
      </c>
      <c r="AB92" s="27">
        <f>MAX(0,AF91)</f>
        <v/>
      </c>
      <c r="AC92" s="27">
        <f>AB92*Calc!$E$26/12</f>
        <v/>
      </c>
      <c r="AD92" s="27">
        <f>MIN(AB92+AC92,Calc!$F$26)</f>
        <v/>
      </c>
      <c r="AE92" s="27">
        <f>MAX(0,MIN(AB92+AC92-AD92,Calc!$F$29-$G92-K92-P92-U92-Z92))</f>
        <v/>
      </c>
      <c r="AF92" s="27">
        <f>AB92+AC92-AD92-AE92</f>
        <v/>
      </c>
      <c r="AG92" s="27">
        <f>MAX(0,AK91)</f>
        <v/>
      </c>
      <c r="AH92" s="27">
        <f>AG92*Calc!$E$27/12</f>
        <v/>
      </c>
      <c r="AI92" s="27">
        <f>MIN(AG92+AH92,Calc!$F$27)</f>
        <v/>
      </c>
      <c r="AJ92" s="27">
        <f>MAX(0,MIN(AG92+AH92-AI92,Calc!$F$29-$G92-K92-P92-U92-Z92-AE92))</f>
        <v/>
      </c>
      <c r="AK92" s="27">
        <f>AG92+AH92-AI92-AJ92</f>
        <v/>
      </c>
    </row>
    <row r="93">
      <c r="A93" t="n">
        <v>88</v>
      </c>
      <c r="B93" s="26">
        <f>EDATE(Debts!$C$6,A93-1)</f>
        <v/>
      </c>
      <c r="C93" s="27">
        <f>SUMIF($H$5:$AK$5,"Min paid",$H93:$AK93)+SUMIF($H$5:$AK$5,"Extra",$H93:$AK93)</f>
        <v/>
      </c>
      <c r="D93" s="27">
        <f>SUMIF($H$5:$AK$5,"Interest",$H93:$AK93)</f>
        <v/>
      </c>
      <c r="E93" s="27">
        <f>SUMIF($H$5:$AK$5,"End balance",$H93:$AK93)</f>
        <v/>
      </c>
      <c r="F93" s="27">
        <f>MAX(0,Calc!$F$29-C93)</f>
        <v/>
      </c>
      <c r="G93" s="27">
        <f>J93+O93+T93+Y93+AD93+AI93</f>
        <v/>
      </c>
      <c r="H93" s="27">
        <f>MAX(0,L92)</f>
        <v/>
      </c>
      <c r="I93" s="27">
        <f>H93*Calc!$E$22/12</f>
        <v/>
      </c>
      <c r="J93" s="27">
        <f>MIN(H93+I93,Calc!$F$22)</f>
        <v/>
      </c>
      <c r="K93" s="27">
        <f>MAX(0,MIN(H93+I93-J93,Calc!$F$29-$G93))</f>
        <v/>
      </c>
      <c r="L93" s="27">
        <f>H93+I93-J93-K93</f>
        <v/>
      </c>
      <c r="M93" s="27">
        <f>MAX(0,Q92)</f>
        <v/>
      </c>
      <c r="N93" s="27">
        <f>M93*Calc!$E$23/12</f>
        <v/>
      </c>
      <c r="O93" s="27">
        <f>MIN(M93+N93,Calc!$F$23)</f>
        <v/>
      </c>
      <c r="P93" s="27">
        <f>MAX(0,MIN(M93+N93-O93,Calc!$F$29-$G93-K93))</f>
        <v/>
      </c>
      <c r="Q93" s="27">
        <f>M93+N93-O93-P93</f>
        <v/>
      </c>
      <c r="R93" s="27">
        <f>MAX(0,V92)</f>
        <v/>
      </c>
      <c r="S93" s="27">
        <f>R93*Calc!$E$24/12</f>
        <v/>
      </c>
      <c r="T93" s="27">
        <f>MIN(R93+S93,Calc!$F$24)</f>
        <v/>
      </c>
      <c r="U93" s="27">
        <f>MAX(0,MIN(R93+S93-T93,Calc!$F$29-$G93-K93-P93))</f>
        <v/>
      </c>
      <c r="V93" s="27">
        <f>R93+S93-T93-U93</f>
        <v/>
      </c>
      <c r="W93" s="27">
        <f>MAX(0,AA92)</f>
        <v/>
      </c>
      <c r="X93" s="27">
        <f>W93*Calc!$E$25/12</f>
        <v/>
      </c>
      <c r="Y93" s="27">
        <f>MIN(W93+X93,Calc!$F$25)</f>
        <v/>
      </c>
      <c r="Z93" s="27">
        <f>MAX(0,MIN(W93+X93-Y93,Calc!$F$29-$G93-K93-P93-U93))</f>
        <v/>
      </c>
      <c r="AA93" s="27">
        <f>W93+X93-Y93-Z93</f>
        <v/>
      </c>
      <c r="AB93" s="27">
        <f>MAX(0,AF92)</f>
        <v/>
      </c>
      <c r="AC93" s="27">
        <f>AB93*Calc!$E$26/12</f>
        <v/>
      </c>
      <c r="AD93" s="27">
        <f>MIN(AB93+AC93,Calc!$F$26)</f>
        <v/>
      </c>
      <c r="AE93" s="27">
        <f>MAX(0,MIN(AB93+AC93-AD93,Calc!$F$29-$G93-K93-P93-U93-Z93))</f>
        <v/>
      </c>
      <c r="AF93" s="27">
        <f>AB93+AC93-AD93-AE93</f>
        <v/>
      </c>
      <c r="AG93" s="27">
        <f>MAX(0,AK92)</f>
        <v/>
      </c>
      <c r="AH93" s="27">
        <f>AG93*Calc!$E$27/12</f>
        <v/>
      </c>
      <c r="AI93" s="27">
        <f>MIN(AG93+AH93,Calc!$F$27)</f>
        <v/>
      </c>
      <c r="AJ93" s="27">
        <f>MAX(0,MIN(AG93+AH93-AI93,Calc!$F$29-$G93-K93-P93-U93-Z93-AE93))</f>
        <v/>
      </c>
      <c r="AK93" s="27">
        <f>AG93+AH93-AI93-AJ93</f>
        <v/>
      </c>
    </row>
    <row r="94">
      <c r="A94" t="n">
        <v>89</v>
      </c>
      <c r="B94" s="26">
        <f>EDATE(Debts!$C$6,A94-1)</f>
        <v/>
      </c>
      <c r="C94" s="27">
        <f>SUMIF($H$5:$AK$5,"Min paid",$H94:$AK94)+SUMIF($H$5:$AK$5,"Extra",$H94:$AK94)</f>
        <v/>
      </c>
      <c r="D94" s="27">
        <f>SUMIF($H$5:$AK$5,"Interest",$H94:$AK94)</f>
        <v/>
      </c>
      <c r="E94" s="27">
        <f>SUMIF($H$5:$AK$5,"End balance",$H94:$AK94)</f>
        <v/>
      </c>
      <c r="F94" s="27">
        <f>MAX(0,Calc!$F$29-C94)</f>
        <v/>
      </c>
      <c r="G94" s="27">
        <f>J94+O94+T94+Y94+AD94+AI94</f>
        <v/>
      </c>
      <c r="H94" s="27">
        <f>MAX(0,L93)</f>
        <v/>
      </c>
      <c r="I94" s="27">
        <f>H94*Calc!$E$22/12</f>
        <v/>
      </c>
      <c r="J94" s="27">
        <f>MIN(H94+I94,Calc!$F$22)</f>
        <v/>
      </c>
      <c r="K94" s="27">
        <f>MAX(0,MIN(H94+I94-J94,Calc!$F$29-$G94))</f>
        <v/>
      </c>
      <c r="L94" s="27">
        <f>H94+I94-J94-K94</f>
        <v/>
      </c>
      <c r="M94" s="27">
        <f>MAX(0,Q93)</f>
        <v/>
      </c>
      <c r="N94" s="27">
        <f>M94*Calc!$E$23/12</f>
        <v/>
      </c>
      <c r="O94" s="27">
        <f>MIN(M94+N94,Calc!$F$23)</f>
        <v/>
      </c>
      <c r="P94" s="27">
        <f>MAX(0,MIN(M94+N94-O94,Calc!$F$29-$G94-K94))</f>
        <v/>
      </c>
      <c r="Q94" s="27">
        <f>M94+N94-O94-P94</f>
        <v/>
      </c>
      <c r="R94" s="27">
        <f>MAX(0,V93)</f>
        <v/>
      </c>
      <c r="S94" s="27">
        <f>R94*Calc!$E$24/12</f>
        <v/>
      </c>
      <c r="T94" s="27">
        <f>MIN(R94+S94,Calc!$F$24)</f>
        <v/>
      </c>
      <c r="U94" s="27">
        <f>MAX(0,MIN(R94+S94-T94,Calc!$F$29-$G94-K94-P94))</f>
        <v/>
      </c>
      <c r="V94" s="27">
        <f>R94+S94-T94-U94</f>
        <v/>
      </c>
      <c r="W94" s="27">
        <f>MAX(0,AA93)</f>
        <v/>
      </c>
      <c r="X94" s="27">
        <f>W94*Calc!$E$25/12</f>
        <v/>
      </c>
      <c r="Y94" s="27">
        <f>MIN(W94+X94,Calc!$F$25)</f>
        <v/>
      </c>
      <c r="Z94" s="27">
        <f>MAX(0,MIN(W94+X94-Y94,Calc!$F$29-$G94-K94-P94-U94))</f>
        <v/>
      </c>
      <c r="AA94" s="27">
        <f>W94+X94-Y94-Z94</f>
        <v/>
      </c>
      <c r="AB94" s="27">
        <f>MAX(0,AF93)</f>
        <v/>
      </c>
      <c r="AC94" s="27">
        <f>AB94*Calc!$E$26/12</f>
        <v/>
      </c>
      <c r="AD94" s="27">
        <f>MIN(AB94+AC94,Calc!$F$26)</f>
        <v/>
      </c>
      <c r="AE94" s="27">
        <f>MAX(0,MIN(AB94+AC94-AD94,Calc!$F$29-$G94-K94-P94-U94-Z94))</f>
        <v/>
      </c>
      <c r="AF94" s="27">
        <f>AB94+AC94-AD94-AE94</f>
        <v/>
      </c>
      <c r="AG94" s="27">
        <f>MAX(0,AK93)</f>
        <v/>
      </c>
      <c r="AH94" s="27">
        <f>AG94*Calc!$E$27/12</f>
        <v/>
      </c>
      <c r="AI94" s="27">
        <f>MIN(AG94+AH94,Calc!$F$27)</f>
        <v/>
      </c>
      <c r="AJ94" s="27">
        <f>MAX(0,MIN(AG94+AH94-AI94,Calc!$F$29-$G94-K94-P94-U94-Z94-AE94))</f>
        <v/>
      </c>
      <c r="AK94" s="27">
        <f>AG94+AH94-AI94-AJ94</f>
        <v/>
      </c>
    </row>
    <row r="95">
      <c r="A95" t="n">
        <v>90</v>
      </c>
      <c r="B95" s="26">
        <f>EDATE(Debts!$C$6,A95-1)</f>
        <v/>
      </c>
      <c r="C95" s="27">
        <f>SUMIF($H$5:$AK$5,"Min paid",$H95:$AK95)+SUMIF($H$5:$AK$5,"Extra",$H95:$AK95)</f>
        <v/>
      </c>
      <c r="D95" s="27">
        <f>SUMIF($H$5:$AK$5,"Interest",$H95:$AK95)</f>
        <v/>
      </c>
      <c r="E95" s="27">
        <f>SUMIF($H$5:$AK$5,"End balance",$H95:$AK95)</f>
        <v/>
      </c>
      <c r="F95" s="27">
        <f>MAX(0,Calc!$F$29-C95)</f>
        <v/>
      </c>
      <c r="G95" s="27">
        <f>J95+O95+T95+Y95+AD95+AI95</f>
        <v/>
      </c>
      <c r="H95" s="27">
        <f>MAX(0,L94)</f>
        <v/>
      </c>
      <c r="I95" s="27">
        <f>H95*Calc!$E$22/12</f>
        <v/>
      </c>
      <c r="J95" s="27">
        <f>MIN(H95+I95,Calc!$F$22)</f>
        <v/>
      </c>
      <c r="K95" s="27">
        <f>MAX(0,MIN(H95+I95-J95,Calc!$F$29-$G95))</f>
        <v/>
      </c>
      <c r="L95" s="27">
        <f>H95+I95-J95-K95</f>
        <v/>
      </c>
      <c r="M95" s="27">
        <f>MAX(0,Q94)</f>
        <v/>
      </c>
      <c r="N95" s="27">
        <f>M95*Calc!$E$23/12</f>
        <v/>
      </c>
      <c r="O95" s="27">
        <f>MIN(M95+N95,Calc!$F$23)</f>
        <v/>
      </c>
      <c r="P95" s="27">
        <f>MAX(0,MIN(M95+N95-O95,Calc!$F$29-$G95-K95))</f>
        <v/>
      </c>
      <c r="Q95" s="27">
        <f>M95+N95-O95-P95</f>
        <v/>
      </c>
      <c r="R95" s="27">
        <f>MAX(0,V94)</f>
        <v/>
      </c>
      <c r="S95" s="27">
        <f>R95*Calc!$E$24/12</f>
        <v/>
      </c>
      <c r="T95" s="27">
        <f>MIN(R95+S95,Calc!$F$24)</f>
        <v/>
      </c>
      <c r="U95" s="27">
        <f>MAX(0,MIN(R95+S95-T95,Calc!$F$29-$G95-K95-P95))</f>
        <v/>
      </c>
      <c r="V95" s="27">
        <f>R95+S95-T95-U95</f>
        <v/>
      </c>
      <c r="W95" s="27">
        <f>MAX(0,AA94)</f>
        <v/>
      </c>
      <c r="X95" s="27">
        <f>W95*Calc!$E$25/12</f>
        <v/>
      </c>
      <c r="Y95" s="27">
        <f>MIN(W95+X95,Calc!$F$25)</f>
        <v/>
      </c>
      <c r="Z95" s="27">
        <f>MAX(0,MIN(W95+X95-Y95,Calc!$F$29-$G95-K95-P95-U95))</f>
        <v/>
      </c>
      <c r="AA95" s="27">
        <f>W95+X95-Y95-Z95</f>
        <v/>
      </c>
      <c r="AB95" s="27">
        <f>MAX(0,AF94)</f>
        <v/>
      </c>
      <c r="AC95" s="27">
        <f>AB95*Calc!$E$26/12</f>
        <v/>
      </c>
      <c r="AD95" s="27">
        <f>MIN(AB95+AC95,Calc!$F$26)</f>
        <v/>
      </c>
      <c r="AE95" s="27">
        <f>MAX(0,MIN(AB95+AC95-AD95,Calc!$F$29-$G95-K95-P95-U95-Z95))</f>
        <v/>
      </c>
      <c r="AF95" s="27">
        <f>AB95+AC95-AD95-AE95</f>
        <v/>
      </c>
      <c r="AG95" s="27">
        <f>MAX(0,AK94)</f>
        <v/>
      </c>
      <c r="AH95" s="27">
        <f>AG95*Calc!$E$27/12</f>
        <v/>
      </c>
      <c r="AI95" s="27">
        <f>MIN(AG95+AH95,Calc!$F$27)</f>
        <v/>
      </c>
      <c r="AJ95" s="27">
        <f>MAX(0,MIN(AG95+AH95-AI95,Calc!$F$29-$G95-K95-P95-U95-Z95-AE95))</f>
        <v/>
      </c>
      <c r="AK95" s="27">
        <f>AG95+AH95-AI95-AJ95</f>
        <v/>
      </c>
    </row>
    <row r="96">
      <c r="A96" t="n">
        <v>91</v>
      </c>
      <c r="B96" s="26">
        <f>EDATE(Debts!$C$6,A96-1)</f>
        <v/>
      </c>
      <c r="C96" s="27">
        <f>SUMIF($H$5:$AK$5,"Min paid",$H96:$AK96)+SUMIF($H$5:$AK$5,"Extra",$H96:$AK96)</f>
        <v/>
      </c>
      <c r="D96" s="27">
        <f>SUMIF($H$5:$AK$5,"Interest",$H96:$AK96)</f>
        <v/>
      </c>
      <c r="E96" s="27">
        <f>SUMIF($H$5:$AK$5,"End balance",$H96:$AK96)</f>
        <v/>
      </c>
      <c r="F96" s="27">
        <f>MAX(0,Calc!$F$29-C96)</f>
        <v/>
      </c>
      <c r="G96" s="27">
        <f>J96+O96+T96+Y96+AD96+AI96</f>
        <v/>
      </c>
      <c r="H96" s="27">
        <f>MAX(0,L95)</f>
        <v/>
      </c>
      <c r="I96" s="27">
        <f>H96*Calc!$E$22/12</f>
        <v/>
      </c>
      <c r="J96" s="27">
        <f>MIN(H96+I96,Calc!$F$22)</f>
        <v/>
      </c>
      <c r="K96" s="27">
        <f>MAX(0,MIN(H96+I96-J96,Calc!$F$29-$G96))</f>
        <v/>
      </c>
      <c r="L96" s="27">
        <f>H96+I96-J96-K96</f>
        <v/>
      </c>
      <c r="M96" s="27">
        <f>MAX(0,Q95)</f>
        <v/>
      </c>
      <c r="N96" s="27">
        <f>M96*Calc!$E$23/12</f>
        <v/>
      </c>
      <c r="O96" s="27">
        <f>MIN(M96+N96,Calc!$F$23)</f>
        <v/>
      </c>
      <c r="P96" s="27">
        <f>MAX(0,MIN(M96+N96-O96,Calc!$F$29-$G96-K96))</f>
        <v/>
      </c>
      <c r="Q96" s="27">
        <f>M96+N96-O96-P96</f>
        <v/>
      </c>
      <c r="R96" s="27">
        <f>MAX(0,V95)</f>
        <v/>
      </c>
      <c r="S96" s="27">
        <f>R96*Calc!$E$24/12</f>
        <v/>
      </c>
      <c r="T96" s="27">
        <f>MIN(R96+S96,Calc!$F$24)</f>
        <v/>
      </c>
      <c r="U96" s="27">
        <f>MAX(0,MIN(R96+S96-T96,Calc!$F$29-$G96-K96-P96))</f>
        <v/>
      </c>
      <c r="V96" s="27">
        <f>R96+S96-T96-U96</f>
        <v/>
      </c>
      <c r="W96" s="27">
        <f>MAX(0,AA95)</f>
        <v/>
      </c>
      <c r="X96" s="27">
        <f>W96*Calc!$E$25/12</f>
        <v/>
      </c>
      <c r="Y96" s="27">
        <f>MIN(W96+X96,Calc!$F$25)</f>
        <v/>
      </c>
      <c r="Z96" s="27">
        <f>MAX(0,MIN(W96+X96-Y96,Calc!$F$29-$G96-K96-P96-U96))</f>
        <v/>
      </c>
      <c r="AA96" s="27">
        <f>W96+X96-Y96-Z96</f>
        <v/>
      </c>
      <c r="AB96" s="27">
        <f>MAX(0,AF95)</f>
        <v/>
      </c>
      <c r="AC96" s="27">
        <f>AB96*Calc!$E$26/12</f>
        <v/>
      </c>
      <c r="AD96" s="27">
        <f>MIN(AB96+AC96,Calc!$F$26)</f>
        <v/>
      </c>
      <c r="AE96" s="27">
        <f>MAX(0,MIN(AB96+AC96-AD96,Calc!$F$29-$G96-K96-P96-U96-Z96))</f>
        <v/>
      </c>
      <c r="AF96" s="27">
        <f>AB96+AC96-AD96-AE96</f>
        <v/>
      </c>
      <c r="AG96" s="27">
        <f>MAX(0,AK95)</f>
        <v/>
      </c>
      <c r="AH96" s="27">
        <f>AG96*Calc!$E$27/12</f>
        <v/>
      </c>
      <c r="AI96" s="27">
        <f>MIN(AG96+AH96,Calc!$F$27)</f>
        <v/>
      </c>
      <c r="AJ96" s="27">
        <f>MAX(0,MIN(AG96+AH96-AI96,Calc!$F$29-$G96-K96-P96-U96-Z96-AE96))</f>
        <v/>
      </c>
      <c r="AK96" s="27">
        <f>AG96+AH96-AI96-AJ96</f>
        <v/>
      </c>
    </row>
    <row r="97">
      <c r="A97" t="n">
        <v>92</v>
      </c>
      <c r="B97" s="26">
        <f>EDATE(Debts!$C$6,A97-1)</f>
        <v/>
      </c>
      <c r="C97" s="27">
        <f>SUMIF($H$5:$AK$5,"Min paid",$H97:$AK97)+SUMIF($H$5:$AK$5,"Extra",$H97:$AK97)</f>
        <v/>
      </c>
      <c r="D97" s="27">
        <f>SUMIF($H$5:$AK$5,"Interest",$H97:$AK97)</f>
        <v/>
      </c>
      <c r="E97" s="27">
        <f>SUMIF($H$5:$AK$5,"End balance",$H97:$AK97)</f>
        <v/>
      </c>
      <c r="F97" s="27">
        <f>MAX(0,Calc!$F$29-C97)</f>
        <v/>
      </c>
      <c r="G97" s="27">
        <f>J97+O97+T97+Y97+AD97+AI97</f>
        <v/>
      </c>
      <c r="H97" s="27">
        <f>MAX(0,L96)</f>
        <v/>
      </c>
      <c r="I97" s="27">
        <f>H97*Calc!$E$22/12</f>
        <v/>
      </c>
      <c r="J97" s="27">
        <f>MIN(H97+I97,Calc!$F$22)</f>
        <v/>
      </c>
      <c r="K97" s="27">
        <f>MAX(0,MIN(H97+I97-J97,Calc!$F$29-$G97))</f>
        <v/>
      </c>
      <c r="L97" s="27">
        <f>H97+I97-J97-K97</f>
        <v/>
      </c>
      <c r="M97" s="27">
        <f>MAX(0,Q96)</f>
        <v/>
      </c>
      <c r="N97" s="27">
        <f>M97*Calc!$E$23/12</f>
        <v/>
      </c>
      <c r="O97" s="27">
        <f>MIN(M97+N97,Calc!$F$23)</f>
        <v/>
      </c>
      <c r="P97" s="27">
        <f>MAX(0,MIN(M97+N97-O97,Calc!$F$29-$G97-K97))</f>
        <v/>
      </c>
      <c r="Q97" s="27">
        <f>M97+N97-O97-P97</f>
        <v/>
      </c>
      <c r="R97" s="27">
        <f>MAX(0,V96)</f>
        <v/>
      </c>
      <c r="S97" s="27">
        <f>R97*Calc!$E$24/12</f>
        <v/>
      </c>
      <c r="T97" s="27">
        <f>MIN(R97+S97,Calc!$F$24)</f>
        <v/>
      </c>
      <c r="U97" s="27">
        <f>MAX(0,MIN(R97+S97-T97,Calc!$F$29-$G97-K97-P97))</f>
        <v/>
      </c>
      <c r="V97" s="27">
        <f>R97+S97-T97-U97</f>
        <v/>
      </c>
      <c r="W97" s="27">
        <f>MAX(0,AA96)</f>
        <v/>
      </c>
      <c r="X97" s="27">
        <f>W97*Calc!$E$25/12</f>
        <v/>
      </c>
      <c r="Y97" s="27">
        <f>MIN(W97+X97,Calc!$F$25)</f>
        <v/>
      </c>
      <c r="Z97" s="27">
        <f>MAX(0,MIN(W97+X97-Y97,Calc!$F$29-$G97-K97-P97-U97))</f>
        <v/>
      </c>
      <c r="AA97" s="27">
        <f>W97+X97-Y97-Z97</f>
        <v/>
      </c>
      <c r="AB97" s="27">
        <f>MAX(0,AF96)</f>
        <v/>
      </c>
      <c r="AC97" s="27">
        <f>AB97*Calc!$E$26/12</f>
        <v/>
      </c>
      <c r="AD97" s="27">
        <f>MIN(AB97+AC97,Calc!$F$26)</f>
        <v/>
      </c>
      <c r="AE97" s="27">
        <f>MAX(0,MIN(AB97+AC97-AD97,Calc!$F$29-$G97-K97-P97-U97-Z97))</f>
        <v/>
      </c>
      <c r="AF97" s="27">
        <f>AB97+AC97-AD97-AE97</f>
        <v/>
      </c>
      <c r="AG97" s="27">
        <f>MAX(0,AK96)</f>
        <v/>
      </c>
      <c r="AH97" s="27">
        <f>AG97*Calc!$E$27/12</f>
        <v/>
      </c>
      <c r="AI97" s="27">
        <f>MIN(AG97+AH97,Calc!$F$27)</f>
        <v/>
      </c>
      <c r="AJ97" s="27">
        <f>MAX(0,MIN(AG97+AH97-AI97,Calc!$F$29-$G97-K97-P97-U97-Z97-AE97))</f>
        <v/>
      </c>
      <c r="AK97" s="27">
        <f>AG97+AH97-AI97-AJ97</f>
        <v/>
      </c>
    </row>
    <row r="98">
      <c r="A98" t="n">
        <v>93</v>
      </c>
      <c r="B98" s="26">
        <f>EDATE(Debts!$C$6,A98-1)</f>
        <v/>
      </c>
      <c r="C98" s="27">
        <f>SUMIF($H$5:$AK$5,"Min paid",$H98:$AK98)+SUMIF($H$5:$AK$5,"Extra",$H98:$AK98)</f>
        <v/>
      </c>
      <c r="D98" s="27">
        <f>SUMIF($H$5:$AK$5,"Interest",$H98:$AK98)</f>
        <v/>
      </c>
      <c r="E98" s="27">
        <f>SUMIF($H$5:$AK$5,"End balance",$H98:$AK98)</f>
        <v/>
      </c>
      <c r="F98" s="27">
        <f>MAX(0,Calc!$F$29-C98)</f>
        <v/>
      </c>
      <c r="G98" s="27">
        <f>J98+O98+T98+Y98+AD98+AI98</f>
        <v/>
      </c>
      <c r="H98" s="27">
        <f>MAX(0,L97)</f>
        <v/>
      </c>
      <c r="I98" s="27">
        <f>H98*Calc!$E$22/12</f>
        <v/>
      </c>
      <c r="J98" s="27">
        <f>MIN(H98+I98,Calc!$F$22)</f>
        <v/>
      </c>
      <c r="K98" s="27">
        <f>MAX(0,MIN(H98+I98-J98,Calc!$F$29-$G98))</f>
        <v/>
      </c>
      <c r="L98" s="27">
        <f>H98+I98-J98-K98</f>
        <v/>
      </c>
      <c r="M98" s="27">
        <f>MAX(0,Q97)</f>
        <v/>
      </c>
      <c r="N98" s="27">
        <f>M98*Calc!$E$23/12</f>
        <v/>
      </c>
      <c r="O98" s="27">
        <f>MIN(M98+N98,Calc!$F$23)</f>
        <v/>
      </c>
      <c r="P98" s="27">
        <f>MAX(0,MIN(M98+N98-O98,Calc!$F$29-$G98-K98))</f>
        <v/>
      </c>
      <c r="Q98" s="27">
        <f>M98+N98-O98-P98</f>
        <v/>
      </c>
      <c r="R98" s="27">
        <f>MAX(0,V97)</f>
        <v/>
      </c>
      <c r="S98" s="27">
        <f>R98*Calc!$E$24/12</f>
        <v/>
      </c>
      <c r="T98" s="27">
        <f>MIN(R98+S98,Calc!$F$24)</f>
        <v/>
      </c>
      <c r="U98" s="27">
        <f>MAX(0,MIN(R98+S98-T98,Calc!$F$29-$G98-K98-P98))</f>
        <v/>
      </c>
      <c r="V98" s="27">
        <f>R98+S98-T98-U98</f>
        <v/>
      </c>
      <c r="W98" s="27">
        <f>MAX(0,AA97)</f>
        <v/>
      </c>
      <c r="X98" s="27">
        <f>W98*Calc!$E$25/12</f>
        <v/>
      </c>
      <c r="Y98" s="27">
        <f>MIN(W98+X98,Calc!$F$25)</f>
        <v/>
      </c>
      <c r="Z98" s="27">
        <f>MAX(0,MIN(W98+X98-Y98,Calc!$F$29-$G98-K98-P98-U98))</f>
        <v/>
      </c>
      <c r="AA98" s="27">
        <f>W98+X98-Y98-Z98</f>
        <v/>
      </c>
      <c r="AB98" s="27">
        <f>MAX(0,AF97)</f>
        <v/>
      </c>
      <c r="AC98" s="27">
        <f>AB98*Calc!$E$26/12</f>
        <v/>
      </c>
      <c r="AD98" s="27">
        <f>MIN(AB98+AC98,Calc!$F$26)</f>
        <v/>
      </c>
      <c r="AE98" s="27">
        <f>MAX(0,MIN(AB98+AC98-AD98,Calc!$F$29-$G98-K98-P98-U98-Z98))</f>
        <v/>
      </c>
      <c r="AF98" s="27">
        <f>AB98+AC98-AD98-AE98</f>
        <v/>
      </c>
      <c r="AG98" s="27">
        <f>MAX(0,AK97)</f>
        <v/>
      </c>
      <c r="AH98" s="27">
        <f>AG98*Calc!$E$27/12</f>
        <v/>
      </c>
      <c r="AI98" s="27">
        <f>MIN(AG98+AH98,Calc!$F$27)</f>
        <v/>
      </c>
      <c r="AJ98" s="27">
        <f>MAX(0,MIN(AG98+AH98-AI98,Calc!$F$29-$G98-K98-P98-U98-Z98-AE98))</f>
        <v/>
      </c>
      <c r="AK98" s="27">
        <f>AG98+AH98-AI98-AJ98</f>
        <v/>
      </c>
    </row>
    <row r="99">
      <c r="A99" t="n">
        <v>94</v>
      </c>
      <c r="B99" s="26">
        <f>EDATE(Debts!$C$6,A99-1)</f>
        <v/>
      </c>
      <c r="C99" s="27">
        <f>SUMIF($H$5:$AK$5,"Min paid",$H99:$AK99)+SUMIF($H$5:$AK$5,"Extra",$H99:$AK99)</f>
        <v/>
      </c>
      <c r="D99" s="27">
        <f>SUMIF($H$5:$AK$5,"Interest",$H99:$AK99)</f>
        <v/>
      </c>
      <c r="E99" s="27">
        <f>SUMIF($H$5:$AK$5,"End balance",$H99:$AK99)</f>
        <v/>
      </c>
      <c r="F99" s="27">
        <f>MAX(0,Calc!$F$29-C99)</f>
        <v/>
      </c>
      <c r="G99" s="27">
        <f>J99+O99+T99+Y99+AD99+AI99</f>
        <v/>
      </c>
      <c r="H99" s="27">
        <f>MAX(0,L98)</f>
        <v/>
      </c>
      <c r="I99" s="27">
        <f>H99*Calc!$E$22/12</f>
        <v/>
      </c>
      <c r="J99" s="27">
        <f>MIN(H99+I99,Calc!$F$22)</f>
        <v/>
      </c>
      <c r="K99" s="27">
        <f>MAX(0,MIN(H99+I99-J99,Calc!$F$29-$G99))</f>
        <v/>
      </c>
      <c r="L99" s="27">
        <f>H99+I99-J99-K99</f>
        <v/>
      </c>
      <c r="M99" s="27">
        <f>MAX(0,Q98)</f>
        <v/>
      </c>
      <c r="N99" s="27">
        <f>M99*Calc!$E$23/12</f>
        <v/>
      </c>
      <c r="O99" s="27">
        <f>MIN(M99+N99,Calc!$F$23)</f>
        <v/>
      </c>
      <c r="P99" s="27">
        <f>MAX(0,MIN(M99+N99-O99,Calc!$F$29-$G99-K99))</f>
        <v/>
      </c>
      <c r="Q99" s="27">
        <f>M99+N99-O99-P99</f>
        <v/>
      </c>
      <c r="R99" s="27">
        <f>MAX(0,V98)</f>
        <v/>
      </c>
      <c r="S99" s="27">
        <f>R99*Calc!$E$24/12</f>
        <v/>
      </c>
      <c r="T99" s="27">
        <f>MIN(R99+S99,Calc!$F$24)</f>
        <v/>
      </c>
      <c r="U99" s="27">
        <f>MAX(0,MIN(R99+S99-T99,Calc!$F$29-$G99-K99-P99))</f>
        <v/>
      </c>
      <c r="V99" s="27">
        <f>R99+S99-T99-U99</f>
        <v/>
      </c>
      <c r="W99" s="27">
        <f>MAX(0,AA98)</f>
        <v/>
      </c>
      <c r="X99" s="27">
        <f>W99*Calc!$E$25/12</f>
        <v/>
      </c>
      <c r="Y99" s="27">
        <f>MIN(W99+X99,Calc!$F$25)</f>
        <v/>
      </c>
      <c r="Z99" s="27">
        <f>MAX(0,MIN(W99+X99-Y99,Calc!$F$29-$G99-K99-P99-U99))</f>
        <v/>
      </c>
      <c r="AA99" s="27">
        <f>W99+X99-Y99-Z99</f>
        <v/>
      </c>
      <c r="AB99" s="27">
        <f>MAX(0,AF98)</f>
        <v/>
      </c>
      <c r="AC99" s="27">
        <f>AB99*Calc!$E$26/12</f>
        <v/>
      </c>
      <c r="AD99" s="27">
        <f>MIN(AB99+AC99,Calc!$F$26)</f>
        <v/>
      </c>
      <c r="AE99" s="27">
        <f>MAX(0,MIN(AB99+AC99-AD99,Calc!$F$29-$G99-K99-P99-U99-Z99))</f>
        <v/>
      </c>
      <c r="AF99" s="27">
        <f>AB99+AC99-AD99-AE99</f>
        <v/>
      </c>
      <c r="AG99" s="27">
        <f>MAX(0,AK98)</f>
        <v/>
      </c>
      <c r="AH99" s="27">
        <f>AG99*Calc!$E$27/12</f>
        <v/>
      </c>
      <c r="AI99" s="27">
        <f>MIN(AG99+AH99,Calc!$F$27)</f>
        <v/>
      </c>
      <c r="AJ99" s="27">
        <f>MAX(0,MIN(AG99+AH99-AI99,Calc!$F$29-$G99-K99-P99-U99-Z99-AE99))</f>
        <v/>
      </c>
      <c r="AK99" s="27">
        <f>AG99+AH99-AI99-AJ99</f>
        <v/>
      </c>
    </row>
    <row r="100">
      <c r="A100" t="n">
        <v>95</v>
      </c>
      <c r="B100" s="26">
        <f>EDATE(Debts!$C$6,A100-1)</f>
        <v/>
      </c>
      <c r="C100" s="27">
        <f>SUMIF($H$5:$AK$5,"Min paid",$H100:$AK100)+SUMIF($H$5:$AK$5,"Extra",$H100:$AK100)</f>
        <v/>
      </c>
      <c r="D100" s="27">
        <f>SUMIF($H$5:$AK$5,"Interest",$H100:$AK100)</f>
        <v/>
      </c>
      <c r="E100" s="27">
        <f>SUMIF($H$5:$AK$5,"End balance",$H100:$AK100)</f>
        <v/>
      </c>
      <c r="F100" s="27">
        <f>MAX(0,Calc!$F$29-C100)</f>
        <v/>
      </c>
      <c r="G100" s="27">
        <f>J100+O100+T100+Y100+AD100+AI100</f>
        <v/>
      </c>
      <c r="H100" s="27">
        <f>MAX(0,L99)</f>
        <v/>
      </c>
      <c r="I100" s="27">
        <f>H100*Calc!$E$22/12</f>
        <v/>
      </c>
      <c r="J100" s="27">
        <f>MIN(H100+I100,Calc!$F$22)</f>
        <v/>
      </c>
      <c r="K100" s="27">
        <f>MAX(0,MIN(H100+I100-J100,Calc!$F$29-$G100))</f>
        <v/>
      </c>
      <c r="L100" s="27">
        <f>H100+I100-J100-K100</f>
        <v/>
      </c>
      <c r="M100" s="27">
        <f>MAX(0,Q99)</f>
        <v/>
      </c>
      <c r="N100" s="27">
        <f>M100*Calc!$E$23/12</f>
        <v/>
      </c>
      <c r="O100" s="27">
        <f>MIN(M100+N100,Calc!$F$23)</f>
        <v/>
      </c>
      <c r="P100" s="27">
        <f>MAX(0,MIN(M100+N100-O100,Calc!$F$29-$G100-K100))</f>
        <v/>
      </c>
      <c r="Q100" s="27">
        <f>M100+N100-O100-P100</f>
        <v/>
      </c>
      <c r="R100" s="27">
        <f>MAX(0,V99)</f>
        <v/>
      </c>
      <c r="S100" s="27">
        <f>R100*Calc!$E$24/12</f>
        <v/>
      </c>
      <c r="T100" s="27">
        <f>MIN(R100+S100,Calc!$F$24)</f>
        <v/>
      </c>
      <c r="U100" s="27">
        <f>MAX(0,MIN(R100+S100-T100,Calc!$F$29-$G100-K100-P100))</f>
        <v/>
      </c>
      <c r="V100" s="27">
        <f>R100+S100-T100-U100</f>
        <v/>
      </c>
      <c r="W100" s="27">
        <f>MAX(0,AA99)</f>
        <v/>
      </c>
      <c r="X100" s="27">
        <f>W100*Calc!$E$25/12</f>
        <v/>
      </c>
      <c r="Y100" s="27">
        <f>MIN(W100+X100,Calc!$F$25)</f>
        <v/>
      </c>
      <c r="Z100" s="27">
        <f>MAX(0,MIN(W100+X100-Y100,Calc!$F$29-$G100-K100-P100-U100))</f>
        <v/>
      </c>
      <c r="AA100" s="27">
        <f>W100+X100-Y100-Z100</f>
        <v/>
      </c>
      <c r="AB100" s="27">
        <f>MAX(0,AF99)</f>
        <v/>
      </c>
      <c r="AC100" s="27">
        <f>AB100*Calc!$E$26/12</f>
        <v/>
      </c>
      <c r="AD100" s="27">
        <f>MIN(AB100+AC100,Calc!$F$26)</f>
        <v/>
      </c>
      <c r="AE100" s="27">
        <f>MAX(0,MIN(AB100+AC100-AD100,Calc!$F$29-$G100-K100-P100-U100-Z100))</f>
        <v/>
      </c>
      <c r="AF100" s="27">
        <f>AB100+AC100-AD100-AE100</f>
        <v/>
      </c>
      <c r="AG100" s="27">
        <f>MAX(0,AK99)</f>
        <v/>
      </c>
      <c r="AH100" s="27">
        <f>AG100*Calc!$E$27/12</f>
        <v/>
      </c>
      <c r="AI100" s="27">
        <f>MIN(AG100+AH100,Calc!$F$27)</f>
        <v/>
      </c>
      <c r="AJ100" s="27">
        <f>MAX(0,MIN(AG100+AH100-AI100,Calc!$F$29-$G100-K100-P100-U100-Z100-AE100))</f>
        <v/>
      </c>
      <c r="AK100" s="27">
        <f>AG100+AH100-AI100-AJ100</f>
        <v/>
      </c>
    </row>
    <row r="101">
      <c r="A101" t="n">
        <v>96</v>
      </c>
      <c r="B101" s="26">
        <f>EDATE(Debts!$C$6,A101-1)</f>
        <v/>
      </c>
      <c r="C101" s="27">
        <f>SUMIF($H$5:$AK$5,"Min paid",$H101:$AK101)+SUMIF($H$5:$AK$5,"Extra",$H101:$AK101)</f>
        <v/>
      </c>
      <c r="D101" s="27">
        <f>SUMIF($H$5:$AK$5,"Interest",$H101:$AK101)</f>
        <v/>
      </c>
      <c r="E101" s="27">
        <f>SUMIF($H$5:$AK$5,"End balance",$H101:$AK101)</f>
        <v/>
      </c>
      <c r="F101" s="27">
        <f>MAX(0,Calc!$F$29-C101)</f>
        <v/>
      </c>
      <c r="G101" s="27">
        <f>J101+O101+T101+Y101+AD101+AI101</f>
        <v/>
      </c>
      <c r="H101" s="27">
        <f>MAX(0,L100)</f>
        <v/>
      </c>
      <c r="I101" s="27">
        <f>H101*Calc!$E$22/12</f>
        <v/>
      </c>
      <c r="J101" s="27">
        <f>MIN(H101+I101,Calc!$F$22)</f>
        <v/>
      </c>
      <c r="K101" s="27">
        <f>MAX(0,MIN(H101+I101-J101,Calc!$F$29-$G101))</f>
        <v/>
      </c>
      <c r="L101" s="27">
        <f>H101+I101-J101-K101</f>
        <v/>
      </c>
      <c r="M101" s="27">
        <f>MAX(0,Q100)</f>
        <v/>
      </c>
      <c r="N101" s="27">
        <f>M101*Calc!$E$23/12</f>
        <v/>
      </c>
      <c r="O101" s="27">
        <f>MIN(M101+N101,Calc!$F$23)</f>
        <v/>
      </c>
      <c r="P101" s="27">
        <f>MAX(0,MIN(M101+N101-O101,Calc!$F$29-$G101-K101))</f>
        <v/>
      </c>
      <c r="Q101" s="27">
        <f>M101+N101-O101-P101</f>
        <v/>
      </c>
      <c r="R101" s="27">
        <f>MAX(0,V100)</f>
        <v/>
      </c>
      <c r="S101" s="27">
        <f>R101*Calc!$E$24/12</f>
        <v/>
      </c>
      <c r="T101" s="27">
        <f>MIN(R101+S101,Calc!$F$24)</f>
        <v/>
      </c>
      <c r="U101" s="27">
        <f>MAX(0,MIN(R101+S101-T101,Calc!$F$29-$G101-K101-P101))</f>
        <v/>
      </c>
      <c r="V101" s="27">
        <f>R101+S101-T101-U101</f>
        <v/>
      </c>
      <c r="W101" s="27">
        <f>MAX(0,AA100)</f>
        <v/>
      </c>
      <c r="X101" s="27">
        <f>W101*Calc!$E$25/12</f>
        <v/>
      </c>
      <c r="Y101" s="27">
        <f>MIN(W101+X101,Calc!$F$25)</f>
        <v/>
      </c>
      <c r="Z101" s="27">
        <f>MAX(0,MIN(W101+X101-Y101,Calc!$F$29-$G101-K101-P101-U101))</f>
        <v/>
      </c>
      <c r="AA101" s="27">
        <f>W101+X101-Y101-Z101</f>
        <v/>
      </c>
      <c r="AB101" s="27">
        <f>MAX(0,AF100)</f>
        <v/>
      </c>
      <c r="AC101" s="27">
        <f>AB101*Calc!$E$26/12</f>
        <v/>
      </c>
      <c r="AD101" s="27">
        <f>MIN(AB101+AC101,Calc!$F$26)</f>
        <v/>
      </c>
      <c r="AE101" s="27">
        <f>MAX(0,MIN(AB101+AC101-AD101,Calc!$F$29-$G101-K101-P101-U101-Z101))</f>
        <v/>
      </c>
      <c r="AF101" s="27">
        <f>AB101+AC101-AD101-AE101</f>
        <v/>
      </c>
      <c r="AG101" s="27">
        <f>MAX(0,AK100)</f>
        <v/>
      </c>
      <c r="AH101" s="27">
        <f>AG101*Calc!$E$27/12</f>
        <v/>
      </c>
      <c r="AI101" s="27">
        <f>MIN(AG101+AH101,Calc!$F$27)</f>
        <v/>
      </c>
      <c r="AJ101" s="27">
        <f>MAX(0,MIN(AG101+AH101-AI101,Calc!$F$29-$G101-K101-P101-U101-Z101-AE101))</f>
        <v/>
      </c>
      <c r="AK101" s="27">
        <f>AG101+AH101-AI101-AJ101</f>
        <v/>
      </c>
    </row>
    <row r="102">
      <c r="A102" t="n">
        <v>97</v>
      </c>
      <c r="B102" s="26">
        <f>EDATE(Debts!$C$6,A102-1)</f>
        <v/>
      </c>
      <c r="C102" s="27">
        <f>SUMIF($H$5:$AK$5,"Min paid",$H102:$AK102)+SUMIF($H$5:$AK$5,"Extra",$H102:$AK102)</f>
        <v/>
      </c>
      <c r="D102" s="27">
        <f>SUMIF($H$5:$AK$5,"Interest",$H102:$AK102)</f>
        <v/>
      </c>
      <c r="E102" s="27">
        <f>SUMIF($H$5:$AK$5,"End balance",$H102:$AK102)</f>
        <v/>
      </c>
      <c r="F102" s="27">
        <f>MAX(0,Calc!$F$29-C102)</f>
        <v/>
      </c>
      <c r="G102" s="27">
        <f>J102+O102+T102+Y102+AD102+AI102</f>
        <v/>
      </c>
      <c r="H102" s="27">
        <f>MAX(0,L101)</f>
        <v/>
      </c>
      <c r="I102" s="27">
        <f>H102*Calc!$E$22/12</f>
        <v/>
      </c>
      <c r="J102" s="27">
        <f>MIN(H102+I102,Calc!$F$22)</f>
        <v/>
      </c>
      <c r="K102" s="27">
        <f>MAX(0,MIN(H102+I102-J102,Calc!$F$29-$G102))</f>
        <v/>
      </c>
      <c r="L102" s="27">
        <f>H102+I102-J102-K102</f>
        <v/>
      </c>
      <c r="M102" s="27">
        <f>MAX(0,Q101)</f>
        <v/>
      </c>
      <c r="N102" s="27">
        <f>M102*Calc!$E$23/12</f>
        <v/>
      </c>
      <c r="O102" s="27">
        <f>MIN(M102+N102,Calc!$F$23)</f>
        <v/>
      </c>
      <c r="P102" s="27">
        <f>MAX(0,MIN(M102+N102-O102,Calc!$F$29-$G102-K102))</f>
        <v/>
      </c>
      <c r="Q102" s="27">
        <f>M102+N102-O102-P102</f>
        <v/>
      </c>
      <c r="R102" s="27">
        <f>MAX(0,V101)</f>
        <v/>
      </c>
      <c r="S102" s="27">
        <f>R102*Calc!$E$24/12</f>
        <v/>
      </c>
      <c r="T102" s="27">
        <f>MIN(R102+S102,Calc!$F$24)</f>
        <v/>
      </c>
      <c r="U102" s="27">
        <f>MAX(0,MIN(R102+S102-T102,Calc!$F$29-$G102-K102-P102))</f>
        <v/>
      </c>
      <c r="V102" s="27">
        <f>R102+S102-T102-U102</f>
        <v/>
      </c>
      <c r="W102" s="27">
        <f>MAX(0,AA101)</f>
        <v/>
      </c>
      <c r="X102" s="27">
        <f>W102*Calc!$E$25/12</f>
        <v/>
      </c>
      <c r="Y102" s="27">
        <f>MIN(W102+X102,Calc!$F$25)</f>
        <v/>
      </c>
      <c r="Z102" s="27">
        <f>MAX(0,MIN(W102+X102-Y102,Calc!$F$29-$G102-K102-P102-U102))</f>
        <v/>
      </c>
      <c r="AA102" s="27">
        <f>W102+X102-Y102-Z102</f>
        <v/>
      </c>
      <c r="AB102" s="27">
        <f>MAX(0,AF101)</f>
        <v/>
      </c>
      <c r="AC102" s="27">
        <f>AB102*Calc!$E$26/12</f>
        <v/>
      </c>
      <c r="AD102" s="27">
        <f>MIN(AB102+AC102,Calc!$F$26)</f>
        <v/>
      </c>
      <c r="AE102" s="27">
        <f>MAX(0,MIN(AB102+AC102-AD102,Calc!$F$29-$G102-K102-P102-U102-Z102))</f>
        <v/>
      </c>
      <c r="AF102" s="27">
        <f>AB102+AC102-AD102-AE102</f>
        <v/>
      </c>
      <c r="AG102" s="27">
        <f>MAX(0,AK101)</f>
        <v/>
      </c>
      <c r="AH102" s="27">
        <f>AG102*Calc!$E$27/12</f>
        <v/>
      </c>
      <c r="AI102" s="27">
        <f>MIN(AG102+AH102,Calc!$F$27)</f>
        <v/>
      </c>
      <c r="AJ102" s="27">
        <f>MAX(0,MIN(AG102+AH102-AI102,Calc!$F$29-$G102-K102-P102-U102-Z102-AE102))</f>
        <v/>
      </c>
      <c r="AK102" s="27">
        <f>AG102+AH102-AI102-AJ102</f>
        <v/>
      </c>
    </row>
    <row r="103">
      <c r="A103" t="n">
        <v>98</v>
      </c>
      <c r="B103" s="26">
        <f>EDATE(Debts!$C$6,A103-1)</f>
        <v/>
      </c>
      <c r="C103" s="27">
        <f>SUMIF($H$5:$AK$5,"Min paid",$H103:$AK103)+SUMIF($H$5:$AK$5,"Extra",$H103:$AK103)</f>
        <v/>
      </c>
      <c r="D103" s="27">
        <f>SUMIF($H$5:$AK$5,"Interest",$H103:$AK103)</f>
        <v/>
      </c>
      <c r="E103" s="27">
        <f>SUMIF($H$5:$AK$5,"End balance",$H103:$AK103)</f>
        <v/>
      </c>
      <c r="F103" s="27">
        <f>MAX(0,Calc!$F$29-C103)</f>
        <v/>
      </c>
      <c r="G103" s="27">
        <f>J103+O103+T103+Y103+AD103+AI103</f>
        <v/>
      </c>
      <c r="H103" s="27">
        <f>MAX(0,L102)</f>
        <v/>
      </c>
      <c r="I103" s="27">
        <f>H103*Calc!$E$22/12</f>
        <v/>
      </c>
      <c r="J103" s="27">
        <f>MIN(H103+I103,Calc!$F$22)</f>
        <v/>
      </c>
      <c r="K103" s="27">
        <f>MAX(0,MIN(H103+I103-J103,Calc!$F$29-$G103))</f>
        <v/>
      </c>
      <c r="L103" s="27">
        <f>H103+I103-J103-K103</f>
        <v/>
      </c>
      <c r="M103" s="27">
        <f>MAX(0,Q102)</f>
        <v/>
      </c>
      <c r="N103" s="27">
        <f>M103*Calc!$E$23/12</f>
        <v/>
      </c>
      <c r="O103" s="27">
        <f>MIN(M103+N103,Calc!$F$23)</f>
        <v/>
      </c>
      <c r="P103" s="27">
        <f>MAX(0,MIN(M103+N103-O103,Calc!$F$29-$G103-K103))</f>
        <v/>
      </c>
      <c r="Q103" s="27">
        <f>M103+N103-O103-P103</f>
        <v/>
      </c>
      <c r="R103" s="27">
        <f>MAX(0,V102)</f>
        <v/>
      </c>
      <c r="S103" s="27">
        <f>R103*Calc!$E$24/12</f>
        <v/>
      </c>
      <c r="T103" s="27">
        <f>MIN(R103+S103,Calc!$F$24)</f>
        <v/>
      </c>
      <c r="U103" s="27">
        <f>MAX(0,MIN(R103+S103-T103,Calc!$F$29-$G103-K103-P103))</f>
        <v/>
      </c>
      <c r="V103" s="27">
        <f>R103+S103-T103-U103</f>
        <v/>
      </c>
      <c r="W103" s="27">
        <f>MAX(0,AA102)</f>
        <v/>
      </c>
      <c r="X103" s="27">
        <f>W103*Calc!$E$25/12</f>
        <v/>
      </c>
      <c r="Y103" s="27">
        <f>MIN(W103+X103,Calc!$F$25)</f>
        <v/>
      </c>
      <c r="Z103" s="27">
        <f>MAX(0,MIN(W103+X103-Y103,Calc!$F$29-$G103-K103-P103-U103))</f>
        <v/>
      </c>
      <c r="AA103" s="27">
        <f>W103+X103-Y103-Z103</f>
        <v/>
      </c>
      <c r="AB103" s="27">
        <f>MAX(0,AF102)</f>
        <v/>
      </c>
      <c r="AC103" s="27">
        <f>AB103*Calc!$E$26/12</f>
        <v/>
      </c>
      <c r="AD103" s="27">
        <f>MIN(AB103+AC103,Calc!$F$26)</f>
        <v/>
      </c>
      <c r="AE103" s="27">
        <f>MAX(0,MIN(AB103+AC103-AD103,Calc!$F$29-$G103-K103-P103-U103-Z103))</f>
        <v/>
      </c>
      <c r="AF103" s="27">
        <f>AB103+AC103-AD103-AE103</f>
        <v/>
      </c>
      <c r="AG103" s="27">
        <f>MAX(0,AK102)</f>
        <v/>
      </c>
      <c r="AH103" s="27">
        <f>AG103*Calc!$E$27/12</f>
        <v/>
      </c>
      <c r="AI103" s="27">
        <f>MIN(AG103+AH103,Calc!$F$27)</f>
        <v/>
      </c>
      <c r="AJ103" s="27">
        <f>MAX(0,MIN(AG103+AH103-AI103,Calc!$F$29-$G103-K103-P103-U103-Z103-AE103))</f>
        <v/>
      </c>
      <c r="AK103" s="27">
        <f>AG103+AH103-AI103-AJ103</f>
        <v/>
      </c>
    </row>
    <row r="104">
      <c r="A104" t="n">
        <v>99</v>
      </c>
      <c r="B104" s="26">
        <f>EDATE(Debts!$C$6,A104-1)</f>
        <v/>
      </c>
      <c r="C104" s="27">
        <f>SUMIF($H$5:$AK$5,"Min paid",$H104:$AK104)+SUMIF($H$5:$AK$5,"Extra",$H104:$AK104)</f>
        <v/>
      </c>
      <c r="D104" s="27">
        <f>SUMIF($H$5:$AK$5,"Interest",$H104:$AK104)</f>
        <v/>
      </c>
      <c r="E104" s="27">
        <f>SUMIF($H$5:$AK$5,"End balance",$H104:$AK104)</f>
        <v/>
      </c>
      <c r="F104" s="27">
        <f>MAX(0,Calc!$F$29-C104)</f>
        <v/>
      </c>
      <c r="G104" s="27">
        <f>J104+O104+T104+Y104+AD104+AI104</f>
        <v/>
      </c>
      <c r="H104" s="27">
        <f>MAX(0,L103)</f>
        <v/>
      </c>
      <c r="I104" s="27">
        <f>H104*Calc!$E$22/12</f>
        <v/>
      </c>
      <c r="J104" s="27">
        <f>MIN(H104+I104,Calc!$F$22)</f>
        <v/>
      </c>
      <c r="K104" s="27">
        <f>MAX(0,MIN(H104+I104-J104,Calc!$F$29-$G104))</f>
        <v/>
      </c>
      <c r="L104" s="27">
        <f>H104+I104-J104-K104</f>
        <v/>
      </c>
      <c r="M104" s="27">
        <f>MAX(0,Q103)</f>
        <v/>
      </c>
      <c r="N104" s="27">
        <f>M104*Calc!$E$23/12</f>
        <v/>
      </c>
      <c r="O104" s="27">
        <f>MIN(M104+N104,Calc!$F$23)</f>
        <v/>
      </c>
      <c r="P104" s="27">
        <f>MAX(0,MIN(M104+N104-O104,Calc!$F$29-$G104-K104))</f>
        <v/>
      </c>
      <c r="Q104" s="27">
        <f>M104+N104-O104-P104</f>
        <v/>
      </c>
      <c r="R104" s="27">
        <f>MAX(0,V103)</f>
        <v/>
      </c>
      <c r="S104" s="27">
        <f>R104*Calc!$E$24/12</f>
        <v/>
      </c>
      <c r="T104" s="27">
        <f>MIN(R104+S104,Calc!$F$24)</f>
        <v/>
      </c>
      <c r="U104" s="27">
        <f>MAX(0,MIN(R104+S104-T104,Calc!$F$29-$G104-K104-P104))</f>
        <v/>
      </c>
      <c r="V104" s="27">
        <f>R104+S104-T104-U104</f>
        <v/>
      </c>
      <c r="W104" s="27">
        <f>MAX(0,AA103)</f>
        <v/>
      </c>
      <c r="X104" s="27">
        <f>W104*Calc!$E$25/12</f>
        <v/>
      </c>
      <c r="Y104" s="27">
        <f>MIN(W104+X104,Calc!$F$25)</f>
        <v/>
      </c>
      <c r="Z104" s="27">
        <f>MAX(0,MIN(W104+X104-Y104,Calc!$F$29-$G104-K104-P104-U104))</f>
        <v/>
      </c>
      <c r="AA104" s="27">
        <f>W104+X104-Y104-Z104</f>
        <v/>
      </c>
      <c r="AB104" s="27">
        <f>MAX(0,AF103)</f>
        <v/>
      </c>
      <c r="AC104" s="27">
        <f>AB104*Calc!$E$26/12</f>
        <v/>
      </c>
      <c r="AD104" s="27">
        <f>MIN(AB104+AC104,Calc!$F$26)</f>
        <v/>
      </c>
      <c r="AE104" s="27">
        <f>MAX(0,MIN(AB104+AC104-AD104,Calc!$F$29-$G104-K104-P104-U104-Z104))</f>
        <v/>
      </c>
      <c r="AF104" s="27">
        <f>AB104+AC104-AD104-AE104</f>
        <v/>
      </c>
      <c r="AG104" s="27">
        <f>MAX(0,AK103)</f>
        <v/>
      </c>
      <c r="AH104" s="27">
        <f>AG104*Calc!$E$27/12</f>
        <v/>
      </c>
      <c r="AI104" s="27">
        <f>MIN(AG104+AH104,Calc!$F$27)</f>
        <v/>
      </c>
      <c r="AJ104" s="27">
        <f>MAX(0,MIN(AG104+AH104-AI104,Calc!$F$29-$G104-K104-P104-U104-Z104-AE104))</f>
        <v/>
      </c>
      <c r="AK104" s="27">
        <f>AG104+AH104-AI104-AJ104</f>
        <v/>
      </c>
    </row>
    <row r="105">
      <c r="A105" t="n">
        <v>100</v>
      </c>
      <c r="B105" s="26">
        <f>EDATE(Debts!$C$6,A105-1)</f>
        <v/>
      </c>
      <c r="C105" s="27">
        <f>SUMIF($H$5:$AK$5,"Min paid",$H105:$AK105)+SUMIF($H$5:$AK$5,"Extra",$H105:$AK105)</f>
        <v/>
      </c>
      <c r="D105" s="27">
        <f>SUMIF($H$5:$AK$5,"Interest",$H105:$AK105)</f>
        <v/>
      </c>
      <c r="E105" s="27">
        <f>SUMIF($H$5:$AK$5,"End balance",$H105:$AK105)</f>
        <v/>
      </c>
      <c r="F105" s="27">
        <f>MAX(0,Calc!$F$29-C105)</f>
        <v/>
      </c>
      <c r="G105" s="27">
        <f>J105+O105+T105+Y105+AD105+AI105</f>
        <v/>
      </c>
      <c r="H105" s="27">
        <f>MAX(0,L104)</f>
        <v/>
      </c>
      <c r="I105" s="27">
        <f>H105*Calc!$E$22/12</f>
        <v/>
      </c>
      <c r="J105" s="27">
        <f>MIN(H105+I105,Calc!$F$22)</f>
        <v/>
      </c>
      <c r="K105" s="27">
        <f>MAX(0,MIN(H105+I105-J105,Calc!$F$29-$G105))</f>
        <v/>
      </c>
      <c r="L105" s="27">
        <f>H105+I105-J105-K105</f>
        <v/>
      </c>
      <c r="M105" s="27">
        <f>MAX(0,Q104)</f>
        <v/>
      </c>
      <c r="N105" s="27">
        <f>M105*Calc!$E$23/12</f>
        <v/>
      </c>
      <c r="O105" s="27">
        <f>MIN(M105+N105,Calc!$F$23)</f>
        <v/>
      </c>
      <c r="P105" s="27">
        <f>MAX(0,MIN(M105+N105-O105,Calc!$F$29-$G105-K105))</f>
        <v/>
      </c>
      <c r="Q105" s="27">
        <f>M105+N105-O105-P105</f>
        <v/>
      </c>
      <c r="R105" s="27">
        <f>MAX(0,V104)</f>
        <v/>
      </c>
      <c r="S105" s="27">
        <f>R105*Calc!$E$24/12</f>
        <v/>
      </c>
      <c r="T105" s="27">
        <f>MIN(R105+S105,Calc!$F$24)</f>
        <v/>
      </c>
      <c r="U105" s="27">
        <f>MAX(0,MIN(R105+S105-T105,Calc!$F$29-$G105-K105-P105))</f>
        <v/>
      </c>
      <c r="V105" s="27">
        <f>R105+S105-T105-U105</f>
        <v/>
      </c>
      <c r="W105" s="27">
        <f>MAX(0,AA104)</f>
        <v/>
      </c>
      <c r="X105" s="27">
        <f>W105*Calc!$E$25/12</f>
        <v/>
      </c>
      <c r="Y105" s="27">
        <f>MIN(W105+X105,Calc!$F$25)</f>
        <v/>
      </c>
      <c r="Z105" s="27">
        <f>MAX(0,MIN(W105+X105-Y105,Calc!$F$29-$G105-K105-P105-U105))</f>
        <v/>
      </c>
      <c r="AA105" s="27">
        <f>W105+X105-Y105-Z105</f>
        <v/>
      </c>
      <c r="AB105" s="27">
        <f>MAX(0,AF104)</f>
        <v/>
      </c>
      <c r="AC105" s="27">
        <f>AB105*Calc!$E$26/12</f>
        <v/>
      </c>
      <c r="AD105" s="27">
        <f>MIN(AB105+AC105,Calc!$F$26)</f>
        <v/>
      </c>
      <c r="AE105" s="27">
        <f>MAX(0,MIN(AB105+AC105-AD105,Calc!$F$29-$G105-K105-P105-U105-Z105))</f>
        <v/>
      </c>
      <c r="AF105" s="27">
        <f>AB105+AC105-AD105-AE105</f>
        <v/>
      </c>
      <c r="AG105" s="27">
        <f>MAX(0,AK104)</f>
        <v/>
      </c>
      <c r="AH105" s="27">
        <f>AG105*Calc!$E$27/12</f>
        <v/>
      </c>
      <c r="AI105" s="27">
        <f>MIN(AG105+AH105,Calc!$F$27)</f>
        <v/>
      </c>
      <c r="AJ105" s="27">
        <f>MAX(0,MIN(AG105+AH105-AI105,Calc!$F$29-$G105-K105-P105-U105-Z105-AE105))</f>
        <v/>
      </c>
      <c r="AK105" s="27">
        <f>AG105+AH105-AI105-AJ105</f>
        <v/>
      </c>
    </row>
    <row r="106">
      <c r="A106" t="n">
        <v>101</v>
      </c>
      <c r="B106" s="26">
        <f>EDATE(Debts!$C$6,A106-1)</f>
        <v/>
      </c>
      <c r="C106" s="27">
        <f>SUMIF($H$5:$AK$5,"Min paid",$H106:$AK106)+SUMIF($H$5:$AK$5,"Extra",$H106:$AK106)</f>
        <v/>
      </c>
      <c r="D106" s="27">
        <f>SUMIF($H$5:$AK$5,"Interest",$H106:$AK106)</f>
        <v/>
      </c>
      <c r="E106" s="27">
        <f>SUMIF($H$5:$AK$5,"End balance",$H106:$AK106)</f>
        <v/>
      </c>
      <c r="F106" s="27">
        <f>MAX(0,Calc!$F$29-C106)</f>
        <v/>
      </c>
      <c r="G106" s="27">
        <f>J106+O106+T106+Y106+AD106+AI106</f>
        <v/>
      </c>
      <c r="H106" s="27">
        <f>MAX(0,L105)</f>
        <v/>
      </c>
      <c r="I106" s="27">
        <f>H106*Calc!$E$22/12</f>
        <v/>
      </c>
      <c r="J106" s="27">
        <f>MIN(H106+I106,Calc!$F$22)</f>
        <v/>
      </c>
      <c r="K106" s="27">
        <f>MAX(0,MIN(H106+I106-J106,Calc!$F$29-$G106))</f>
        <v/>
      </c>
      <c r="L106" s="27">
        <f>H106+I106-J106-K106</f>
        <v/>
      </c>
      <c r="M106" s="27">
        <f>MAX(0,Q105)</f>
        <v/>
      </c>
      <c r="N106" s="27">
        <f>M106*Calc!$E$23/12</f>
        <v/>
      </c>
      <c r="O106" s="27">
        <f>MIN(M106+N106,Calc!$F$23)</f>
        <v/>
      </c>
      <c r="P106" s="27">
        <f>MAX(0,MIN(M106+N106-O106,Calc!$F$29-$G106-K106))</f>
        <v/>
      </c>
      <c r="Q106" s="27">
        <f>M106+N106-O106-P106</f>
        <v/>
      </c>
      <c r="R106" s="27">
        <f>MAX(0,V105)</f>
        <v/>
      </c>
      <c r="S106" s="27">
        <f>R106*Calc!$E$24/12</f>
        <v/>
      </c>
      <c r="T106" s="27">
        <f>MIN(R106+S106,Calc!$F$24)</f>
        <v/>
      </c>
      <c r="U106" s="27">
        <f>MAX(0,MIN(R106+S106-T106,Calc!$F$29-$G106-K106-P106))</f>
        <v/>
      </c>
      <c r="V106" s="27">
        <f>R106+S106-T106-U106</f>
        <v/>
      </c>
      <c r="W106" s="27">
        <f>MAX(0,AA105)</f>
        <v/>
      </c>
      <c r="X106" s="27">
        <f>W106*Calc!$E$25/12</f>
        <v/>
      </c>
      <c r="Y106" s="27">
        <f>MIN(W106+X106,Calc!$F$25)</f>
        <v/>
      </c>
      <c r="Z106" s="27">
        <f>MAX(0,MIN(W106+X106-Y106,Calc!$F$29-$G106-K106-P106-U106))</f>
        <v/>
      </c>
      <c r="AA106" s="27">
        <f>W106+X106-Y106-Z106</f>
        <v/>
      </c>
      <c r="AB106" s="27">
        <f>MAX(0,AF105)</f>
        <v/>
      </c>
      <c r="AC106" s="27">
        <f>AB106*Calc!$E$26/12</f>
        <v/>
      </c>
      <c r="AD106" s="27">
        <f>MIN(AB106+AC106,Calc!$F$26)</f>
        <v/>
      </c>
      <c r="AE106" s="27">
        <f>MAX(0,MIN(AB106+AC106-AD106,Calc!$F$29-$G106-K106-P106-U106-Z106))</f>
        <v/>
      </c>
      <c r="AF106" s="27">
        <f>AB106+AC106-AD106-AE106</f>
        <v/>
      </c>
      <c r="AG106" s="27">
        <f>MAX(0,AK105)</f>
        <v/>
      </c>
      <c r="AH106" s="27">
        <f>AG106*Calc!$E$27/12</f>
        <v/>
      </c>
      <c r="AI106" s="27">
        <f>MIN(AG106+AH106,Calc!$F$27)</f>
        <v/>
      </c>
      <c r="AJ106" s="27">
        <f>MAX(0,MIN(AG106+AH106-AI106,Calc!$F$29-$G106-K106-P106-U106-Z106-AE106))</f>
        <v/>
      </c>
      <c r="AK106" s="27">
        <f>AG106+AH106-AI106-AJ106</f>
        <v/>
      </c>
    </row>
    <row r="107">
      <c r="A107" t="n">
        <v>102</v>
      </c>
      <c r="B107" s="26">
        <f>EDATE(Debts!$C$6,A107-1)</f>
        <v/>
      </c>
      <c r="C107" s="27">
        <f>SUMIF($H$5:$AK$5,"Min paid",$H107:$AK107)+SUMIF($H$5:$AK$5,"Extra",$H107:$AK107)</f>
        <v/>
      </c>
      <c r="D107" s="27">
        <f>SUMIF($H$5:$AK$5,"Interest",$H107:$AK107)</f>
        <v/>
      </c>
      <c r="E107" s="27">
        <f>SUMIF($H$5:$AK$5,"End balance",$H107:$AK107)</f>
        <v/>
      </c>
      <c r="F107" s="27">
        <f>MAX(0,Calc!$F$29-C107)</f>
        <v/>
      </c>
      <c r="G107" s="27">
        <f>J107+O107+T107+Y107+AD107+AI107</f>
        <v/>
      </c>
      <c r="H107" s="27">
        <f>MAX(0,L106)</f>
        <v/>
      </c>
      <c r="I107" s="27">
        <f>H107*Calc!$E$22/12</f>
        <v/>
      </c>
      <c r="J107" s="27">
        <f>MIN(H107+I107,Calc!$F$22)</f>
        <v/>
      </c>
      <c r="K107" s="27">
        <f>MAX(0,MIN(H107+I107-J107,Calc!$F$29-$G107))</f>
        <v/>
      </c>
      <c r="L107" s="27">
        <f>H107+I107-J107-K107</f>
        <v/>
      </c>
      <c r="M107" s="27">
        <f>MAX(0,Q106)</f>
        <v/>
      </c>
      <c r="N107" s="27">
        <f>M107*Calc!$E$23/12</f>
        <v/>
      </c>
      <c r="O107" s="27">
        <f>MIN(M107+N107,Calc!$F$23)</f>
        <v/>
      </c>
      <c r="P107" s="27">
        <f>MAX(0,MIN(M107+N107-O107,Calc!$F$29-$G107-K107))</f>
        <v/>
      </c>
      <c r="Q107" s="27">
        <f>M107+N107-O107-P107</f>
        <v/>
      </c>
      <c r="R107" s="27">
        <f>MAX(0,V106)</f>
        <v/>
      </c>
      <c r="S107" s="27">
        <f>R107*Calc!$E$24/12</f>
        <v/>
      </c>
      <c r="T107" s="27">
        <f>MIN(R107+S107,Calc!$F$24)</f>
        <v/>
      </c>
      <c r="U107" s="27">
        <f>MAX(0,MIN(R107+S107-T107,Calc!$F$29-$G107-K107-P107))</f>
        <v/>
      </c>
      <c r="V107" s="27">
        <f>R107+S107-T107-U107</f>
        <v/>
      </c>
      <c r="W107" s="27">
        <f>MAX(0,AA106)</f>
        <v/>
      </c>
      <c r="X107" s="27">
        <f>W107*Calc!$E$25/12</f>
        <v/>
      </c>
      <c r="Y107" s="27">
        <f>MIN(W107+X107,Calc!$F$25)</f>
        <v/>
      </c>
      <c r="Z107" s="27">
        <f>MAX(0,MIN(W107+X107-Y107,Calc!$F$29-$G107-K107-P107-U107))</f>
        <v/>
      </c>
      <c r="AA107" s="27">
        <f>W107+X107-Y107-Z107</f>
        <v/>
      </c>
      <c r="AB107" s="27">
        <f>MAX(0,AF106)</f>
        <v/>
      </c>
      <c r="AC107" s="27">
        <f>AB107*Calc!$E$26/12</f>
        <v/>
      </c>
      <c r="AD107" s="27">
        <f>MIN(AB107+AC107,Calc!$F$26)</f>
        <v/>
      </c>
      <c r="AE107" s="27">
        <f>MAX(0,MIN(AB107+AC107-AD107,Calc!$F$29-$G107-K107-P107-U107-Z107))</f>
        <v/>
      </c>
      <c r="AF107" s="27">
        <f>AB107+AC107-AD107-AE107</f>
        <v/>
      </c>
      <c r="AG107" s="27">
        <f>MAX(0,AK106)</f>
        <v/>
      </c>
      <c r="AH107" s="27">
        <f>AG107*Calc!$E$27/12</f>
        <v/>
      </c>
      <c r="AI107" s="27">
        <f>MIN(AG107+AH107,Calc!$F$27)</f>
        <v/>
      </c>
      <c r="AJ107" s="27">
        <f>MAX(0,MIN(AG107+AH107-AI107,Calc!$F$29-$G107-K107-P107-U107-Z107-AE107))</f>
        <v/>
      </c>
      <c r="AK107" s="27">
        <f>AG107+AH107-AI107-AJ107</f>
        <v/>
      </c>
    </row>
    <row r="108">
      <c r="A108" t="n">
        <v>103</v>
      </c>
      <c r="B108" s="26">
        <f>EDATE(Debts!$C$6,A108-1)</f>
        <v/>
      </c>
      <c r="C108" s="27">
        <f>SUMIF($H$5:$AK$5,"Min paid",$H108:$AK108)+SUMIF($H$5:$AK$5,"Extra",$H108:$AK108)</f>
        <v/>
      </c>
      <c r="D108" s="27">
        <f>SUMIF($H$5:$AK$5,"Interest",$H108:$AK108)</f>
        <v/>
      </c>
      <c r="E108" s="27">
        <f>SUMIF($H$5:$AK$5,"End balance",$H108:$AK108)</f>
        <v/>
      </c>
      <c r="F108" s="27">
        <f>MAX(0,Calc!$F$29-C108)</f>
        <v/>
      </c>
      <c r="G108" s="27">
        <f>J108+O108+T108+Y108+AD108+AI108</f>
        <v/>
      </c>
      <c r="H108" s="27">
        <f>MAX(0,L107)</f>
        <v/>
      </c>
      <c r="I108" s="27">
        <f>H108*Calc!$E$22/12</f>
        <v/>
      </c>
      <c r="J108" s="27">
        <f>MIN(H108+I108,Calc!$F$22)</f>
        <v/>
      </c>
      <c r="K108" s="27">
        <f>MAX(0,MIN(H108+I108-J108,Calc!$F$29-$G108))</f>
        <v/>
      </c>
      <c r="L108" s="27">
        <f>H108+I108-J108-K108</f>
        <v/>
      </c>
      <c r="M108" s="27">
        <f>MAX(0,Q107)</f>
        <v/>
      </c>
      <c r="N108" s="27">
        <f>M108*Calc!$E$23/12</f>
        <v/>
      </c>
      <c r="O108" s="27">
        <f>MIN(M108+N108,Calc!$F$23)</f>
        <v/>
      </c>
      <c r="P108" s="27">
        <f>MAX(0,MIN(M108+N108-O108,Calc!$F$29-$G108-K108))</f>
        <v/>
      </c>
      <c r="Q108" s="27">
        <f>M108+N108-O108-P108</f>
        <v/>
      </c>
      <c r="R108" s="27">
        <f>MAX(0,V107)</f>
        <v/>
      </c>
      <c r="S108" s="27">
        <f>R108*Calc!$E$24/12</f>
        <v/>
      </c>
      <c r="T108" s="27">
        <f>MIN(R108+S108,Calc!$F$24)</f>
        <v/>
      </c>
      <c r="U108" s="27">
        <f>MAX(0,MIN(R108+S108-T108,Calc!$F$29-$G108-K108-P108))</f>
        <v/>
      </c>
      <c r="V108" s="27">
        <f>R108+S108-T108-U108</f>
        <v/>
      </c>
      <c r="W108" s="27">
        <f>MAX(0,AA107)</f>
        <v/>
      </c>
      <c r="X108" s="27">
        <f>W108*Calc!$E$25/12</f>
        <v/>
      </c>
      <c r="Y108" s="27">
        <f>MIN(W108+X108,Calc!$F$25)</f>
        <v/>
      </c>
      <c r="Z108" s="27">
        <f>MAX(0,MIN(W108+X108-Y108,Calc!$F$29-$G108-K108-P108-U108))</f>
        <v/>
      </c>
      <c r="AA108" s="27">
        <f>W108+X108-Y108-Z108</f>
        <v/>
      </c>
      <c r="AB108" s="27">
        <f>MAX(0,AF107)</f>
        <v/>
      </c>
      <c r="AC108" s="27">
        <f>AB108*Calc!$E$26/12</f>
        <v/>
      </c>
      <c r="AD108" s="27">
        <f>MIN(AB108+AC108,Calc!$F$26)</f>
        <v/>
      </c>
      <c r="AE108" s="27">
        <f>MAX(0,MIN(AB108+AC108-AD108,Calc!$F$29-$G108-K108-P108-U108-Z108))</f>
        <v/>
      </c>
      <c r="AF108" s="27">
        <f>AB108+AC108-AD108-AE108</f>
        <v/>
      </c>
      <c r="AG108" s="27">
        <f>MAX(0,AK107)</f>
        <v/>
      </c>
      <c r="AH108" s="27">
        <f>AG108*Calc!$E$27/12</f>
        <v/>
      </c>
      <c r="AI108" s="27">
        <f>MIN(AG108+AH108,Calc!$F$27)</f>
        <v/>
      </c>
      <c r="AJ108" s="27">
        <f>MAX(0,MIN(AG108+AH108-AI108,Calc!$F$29-$G108-K108-P108-U108-Z108-AE108))</f>
        <v/>
      </c>
      <c r="AK108" s="27">
        <f>AG108+AH108-AI108-AJ108</f>
        <v/>
      </c>
    </row>
    <row r="109">
      <c r="A109" t="n">
        <v>104</v>
      </c>
      <c r="B109" s="26">
        <f>EDATE(Debts!$C$6,A109-1)</f>
        <v/>
      </c>
      <c r="C109" s="27">
        <f>SUMIF($H$5:$AK$5,"Min paid",$H109:$AK109)+SUMIF($H$5:$AK$5,"Extra",$H109:$AK109)</f>
        <v/>
      </c>
      <c r="D109" s="27">
        <f>SUMIF($H$5:$AK$5,"Interest",$H109:$AK109)</f>
        <v/>
      </c>
      <c r="E109" s="27">
        <f>SUMIF($H$5:$AK$5,"End balance",$H109:$AK109)</f>
        <v/>
      </c>
      <c r="F109" s="27">
        <f>MAX(0,Calc!$F$29-C109)</f>
        <v/>
      </c>
      <c r="G109" s="27">
        <f>J109+O109+T109+Y109+AD109+AI109</f>
        <v/>
      </c>
      <c r="H109" s="27">
        <f>MAX(0,L108)</f>
        <v/>
      </c>
      <c r="I109" s="27">
        <f>H109*Calc!$E$22/12</f>
        <v/>
      </c>
      <c r="J109" s="27">
        <f>MIN(H109+I109,Calc!$F$22)</f>
        <v/>
      </c>
      <c r="K109" s="27">
        <f>MAX(0,MIN(H109+I109-J109,Calc!$F$29-$G109))</f>
        <v/>
      </c>
      <c r="L109" s="27">
        <f>H109+I109-J109-K109</f>
        <v/>
      </c>
      <c r="M109" s="27">
        <f>MAX(0,Q108)</f>
        <v/>
      </c>
      <c r="N109" s="27">
        <f>M109*Calc!$E$23/12</f>
        <v/>
      </c>
      <c r="O109" s="27">
        <f>MIN(M109+N109,Calc!$F$23)</f>
        <v/>
      </c>
      <c r="P109" s="27">
        <f>MAX(0,MIN(M109+N109-O109,Calc!$F$29-$G109-K109))</f>
        <v/>
      </c>
      <c r="Q109" s="27">
        <f>M109+N109-O109-P109</f>
        <v/>
      </c>
      <c r="R109" s="27">
        <f>MAX(0,V108)</f>
        <v/>
      </c>
      <c r="S109" s="27">
        <f>R109*Calc!$E$24/12</f>
        <v/>
      </c>
      <c r="T109" s="27">
        <f>MIN(R109+S109,Calc!$F$24)</f>
        <v/>
      </c>
      <c r="U109" s="27">
        <f>MAX(0,MIN(R109+S109-T109,Calc!$F$29-$G109-K109-P109))</f>
        <v/>
      </c>
      <c r="V109" s="27">
        <f>R109+S109-T109-U109</f>
        <v/>
      </c>
      <c r="W109" s="27">
        <f>MAX(0,AA108)</f>
        <v/>
      </c>
      <c r="X109" s="27">
        <f>W109*Calc!$E$25/12</f>
        <v/>
      </c>
      <c r="Y109" s="27">
        <f>MIN(W109+X109,Calc!$F$25)</f>
        <v/>
      </c>
      <c r="Z109" s="27">
        <f>MAX(0,MIN(W109+X109-Y109,Calc!$F$29-$G109-K109-P109-U109))</f>
        <v/>
      </c>
      <c r="AA109" s="27">
        <f>W109+X109-Y109-Z109</f>
        <v/>
      </c>
      <c r="AB109" s="27">
        <f>MAX(0,AF108)</f>
        <v/>
      </c>
      <c r="AC109" s="27">
        <f>AB109*Calc!$E$26/12</f>
        <v/>
      </c>
      <c r="AD109" s="27">
        <f>MIN(AB109+AC109,Calc!$F$26)</f>
        <v/>
      </c>
      <c r="AE109" s="27">
        <f>MAX(0,MIN(AB109+AC109-AD109,Calc!$F$29-$G109-K109-P109-U109-Z109))</f>
        <v/>
      </c>
      <c r="AF109" s="27">
        <f>AB109+AC109-AD109-AE109</f>
        <v/>
      </c>
      <c r="AG109" s="27">
        <f>MAX(0,AK108)</f>
        <v/>
      </c>
      <c r="AH109" s="27">
        <f>AG109*Calc!$E$27/12</f>
        <v/>
      </c>
      <c r="AI109" s="27">
        <f>MIN(AG109+AH109,Calc!$F$27)</f>
        <v/>
      </c>
      <c r="AJ109" s="27">
        <f>MAX(0,MIN(AG109+AH109-AI109,Calc!$F$29-$G109-K109-P109-U109-Z109-AE109))</f>
        <v/>
      </c>
      <c r="AK109" s="27">
        <f>AG109+AH109-AI109-AJ109</f>
        <v/>
      </c>
    </row>
    <row r="110">
      <c r="A110" t="n">
        <v>105</v>
      </c>
      <c r="B110" s="26">
        <f>EDATE(Debts!$C$6,A110-1)</f>
        <v/>
      </c>
      <c r="C110" s="27">
        <f>SUMIF($H$5:$AK$5,"Min paid",$H110:$AK110)+SUMIF($H$5:$AK$5,"Extra",$H110:$AK110)</f>
        <v/>
      </c>
      <c r="D110" s="27">
        <f>SUMIF($H$5:$AK$5,"Interest",$H110:$AK110)</f>
        <v/>
      </c>
      <c r="E110" s="27">
        <f>SUMIF($H$5:$AK$5,"End balance",$H110:$AK110)</f>
        <v/>
      </c>
      <c r="F110" s="27">
        <f>MAX(0,Calc!$F$29-C110)</f>
        <v/>
      </c>
      <c r="G110" s="27">
        <f>J110+O110+T110+Y110+AD110+AI110</f>
        <v/>
      </c>
      <c r="H110" s="27">
        <f>MAX(0,L109)</f>
        <v/>
      </c>
      <c r="I110" s="27">
        <f>H110*Calc!$E$22/12</f>
        <v/>
      </c>
      <c r="J110" s="27">
        <f>MIN(H110+I110,Calc!$F$22)</f>
        <v/>
      </c>
      <c r="K110" s="27">
        <f>MAX(0,MIN(H110+I110-J110,Calc!$F$29-$G110))</f>
        <v/>
      </c>
      <c r="L110" s="27">
        <f>H110+I110-J110-K110</f>
        <v/>
      </c>
      <c r="M110" s="27">
        <f>MAX(0,Q109)</f>
        <v/>
      </c>
      <c r="N110" s="27">
        <f>M110*Calc!$E$23/12</f>
        <v/>
      </c>
      <c r="O110" s="27">
        <f>MIN(M110+N110,Calc!$F$23)</f>
        <v/>
      </c>
      <c r="P110" s="27">
        <f>MAX(0,MIN(M110+N110-O110,Calc!$F$29-$G110-K110))</f>
        <v/>
      </c>
      <c r="Q110" s="27">
        <f>M110+N110-O110-P110</f>
        <v/>
      </c>
      <c r="R110" s="27">
        <f>MAX(0,V109)</f>
        <v/>
      </c>
      <c r="S110" s="27">
        <f>R110*Calc!$E$24/12</f>
        <v/>
      </c>
      <c r="T110" s="27">
        <f>MIN(R110+S110,Calc!$F$24)</f>
        <v/>
      </c>
      <c r="U110" s="27">
        <f>MAX(0,MIN(R110+S110-T110,Calc!$F$29-$G110-K110-P110))</f>
        <v/>
      </c>
      <c r="V110" s="27">
        <f>R110+S110-T110-U110</f>
        <v/>
      </c>
      <c r="W110" s="27">
        <f>MAX(0,AA109)</f>
        <v/>
      </c>
      <c r="X110" s="27">
        <f>W110*Calc!$E$25/12</f>
        <v/>
      </c>
      <c r="Y110" s="27">
        <f>MIN(W110+X110,Calc!$F$25)</f>
        <v/>
      </c>
      <c r="Z110" s="27">
        <f>MAX(0,MIN(W110+X110-Y110,Calc!$F$29-$G110-K110-P110-U110))</f>
        <v/>
      </c>
      <c r="AA110" s="27">
        <f>W110+X110-Y110-Z110</f>
        <v/>
      </c>
      <c r="AB110" s="27">
        <f>MAX(0,AF109)</f>
        <v/>
      </c>
      <c r="AC110" s="27">
        <f>AB110*Calc!$E$26/12</f>
        <v/>
      </c>
      <c r="AD110" s="27">
        <f>MIN(AB110+AC110,Calc!$F$26)</f>
        <v/>
      </c>
      <c r="AE110" s="27">
        <f>MAX(0,MIN(AB110+AC110-AD110,Calc!$F$29-$G110-K110-P110-U110-Z110))</f>
        <v/>
      </c>
      <c r="AF110" s="27">
        <f>AB110+AC110-AD110-AE110</f>
        <v/>
      </c>
      <c r="AG110" s="27">
        <f>MAX(0,AK109)</f>
        <v/>
      </c>
      <c r="AH110" s="27">
        <f>AG110*Calc!$E$27/12</f>
        <v/>
      </c>
      <c r="AI110" s="27">
        <f>MIN(AG110+AH110,Calc!$F$27)</f>
        <v/>
      </c>
      <c r="AJ110" s="27">
        <f>MAX(0,MIN(AG110+AH110-AI110,Calc!$F$29-$G110-K110-P110-U110-Z110-AE110))</f>
        <v/>
      </c>
      <c r="AK110" s="27">
        <f>AG110+AH110-AI110-AJ110</f>
        <v/>
      </c>
    </row>
    <row r="111">
      <c r="A111" t="n">
        <v>106</v>
      </c>
      <c r="B111" s="26">
        <f>EDATE(Debts!$C$6,A111-1)</f>
        <v/>
      </c>
      <c r="C111" s="27">
        <f>SUMIF($H$5:$AK$5,"Min paid",$H111:$AK111)+SUMIF($H$5:$AK$5,"Extra",$H111:$AK111)</f>
        <v/>
      </c>
      <c r="D111" s="27">
        <f>SUMIF($H$5:$AK$5,"Interest",$H111:$AK111)</f>
        <v/>
      </c>
      <c r="E111" s="27">
        <f>SUMIF($H$5:$AK$5,"End balance",$H111:$AK111)</f>
        <v/>
      </c>
      <c r="F111" s="27">
        <f>MAX(0,Calc!$F$29-C111)</f>
        <v/>
      </c>
      <c r="G111" s="27">
        <f>J111+O111+T111+Y111+AD111+AI111</f>
        <v/>
      </c>
      <c r="H111" s="27">
        <f>MAX(0,L110)</f>
        <v/>
      </c>
      <c r="I111" s="27">
        <f>H111*Calc!$E$22/12</f>
        <v/>
      </c>
      <c r="J111" s="27">
        <f>MIN(H111+I111,Calc!$F$22)</f>
        <v/>
      </c>
      <c r="K111" s="27">
        <f>MAX(0,MIN(H111+I111-J111,Calc!$F$29-$G111))</f>
        <v/>
      </c>
      <c r="L111" s="27">
        <f>H111+I111-J111-K111</f>
        <v/>
      </c>
      <c r="M111" s="27">
        <f>MAX(0,Q110)</f>
        <v/>
      </c>
      <c r="N111" s="27">
        <f>M111*Calc!$E$23/12</f>
        <v/>
      </c>
      <c r="O111" s="27">
        <f>MIN(M111+N111,Calc!$F$23)</f>
        <v/>
      </c>
      <c r="P111" s="27">
        <f>MAX(0,MIN(M111+N111-O111,Calc!$F$29-$G111-K111))</f>
        <v/>
      </c>
      <c r="Q111" s="27">
        <f>M111+N111-O111-P111</f>
        <v/>
      </c>
      <c r="R111" s="27">
        <f>MAX(0,V110)</f>
        <v/>
      </c>
      <c r="S111" s="27">
        <f>R111*Calc!$E$24/12</f>
        <v/>
      </c>
      <c r="T111" s="27">
        <f>MIN(R111+S111,Calc!$F$24)</f>
        <v/>
      </c>
      <c r="U111" s="27">
        <f>MAX(0,MIN(R111+S111-T111,Calc!$F$29-$G111-K111-P111))</f>
        <v/>
      </c>
      <c r="V111" s="27">
        <f>R111+S111-T111-U111</f>
        <v/>
      </c>
      <c r="W111" s="27">
        <f>MAX(0,AA110)</f>
        <v/>
      </c>
      <c r="X111" s="27">
        <f>W111*Calc!$E$25/12</f>
        <v/>
      </c>
      <c r="Y111" s="27">
        <f>MIN(W111+X111,Calc!$F$25)</f>
        <v/>
      </c>
      <c r="Z111" s="27">
        <f>MAX(0,MIN(W111+X111-Y111,Calc!$F$29-$G111-K111-P111-U111))</f>
        <v/>
      </c>
      <c r="AA111" s="27">
        <f>W111+X111-Y111-Z111</f>
        <v/>
      </c>
      <c r="AB111" s="27">
        <f>MAX(0,AF110)</f>
        <v/>
      </c>
      <c r="AC111" s="27">
        <f>AB111*Calc!$E$26/12</f>
        <v/>
      </c>
      <c r="AD111" s="27">
        <f>MIN(AB111+AC111,Calc!$F$26)</f>
        <v/>
      </c>
      <c r="AE111" s="27">
        <f>MAX(0,MIN(AB111+AC111-AD111,Calc!$F$29-$G111-K111-P111-U111-Z111))</f>
        <v/>
      </c>
      <c r="AF111" s="27">
        <f>AB111+AC111-AD111-AE111</f>
        <v/>
      </c>
      <c r="AG111" s="27">
        <f>MAX(0,AK110)</f>
        <v/>
      </c>
      <c r="AH111" s="27">
        <f>AG111*Calc!$E$27/12</f>
        <v/>
      </c>
      <c r="AI111" s="27">
        <f>MIN(AG111+AH111,Calc!$F$27)</f>
        <v/>
      </c>
      <c r="AJ111" s="27">
        <f>MAX(0,MIN(AG111+AH111-AI111,Calc!$F$29-$G111-K111-P111-U111-Z111-AE111))</f>
        <v/>
      </c>
      <c r="AK111" s="27">
        <f>AG111+AH111-AI111-AJ111</f>
        <v/>
      </c>
    </row>
    <row r="112">
      <c r="A112" t="n">
        <v>107</v>
      </c>
      <c r="B112" s="26">
        <f>EDATE(Debts!$C$6,A112-1)</f>
        <v/>
      </c>
      <c r="C112" s="27">
        <f>SUMIF($H$5:$AK$5,"Min paid",$H112:$AK112)+SUMIF($H$5:$AK$5,"Extra",$H112:$AK112)</f>
        <v/>
      </c>
      <c r="D112" s="27">
        <f>SUMIF($H$5:$AK$5,"Interest",$H112:$AK112)</f>
        <v/>
      </c>
      <c r="E112" s="27">
        <f>SUMIF($H$5:$AK$5,"End balance",$H112:$AK112)</f>
        <v/>
      </c>
      <c r="F112" s="27">
        <f>MAX(0,Calc!$F$29-C112)</f>
        <v/>
      </c>
      <c r="G112" s="27">
        <f>J112+O112+T112+Y112+AD112+AI112</f>
        <v/>
      </c>
      <c r="H112" s="27">
        <f>MAX(0,L111)</f>
        <v/>
      </c>
      <c r="I112" s="27">
        <f>H112*Calc!$E$22/12</f>
        <v/>
      </c>
      <c r="J112" s="27">
        <f>MIN(H112+I112,Calc!$F$22)</f>
        <v/>
      </c>
      <c r="K112" s="27">
        <f>MAX(0,MIN(H112+I112-J112,Calc!$F$29-$G112))</f>
        <v/>
      </c>
      <c r="L112" s="27">
        <f>H112+I112-J112-K112</f>
        <v/>
      </c>
      <c r="M112" s="27">
        <f>MAX(0,Q111)</f>
        <v/>
      </c>
      <c r="N112" s="27">
        <f>M112*Calc!$E$23/12</f>
        <v/>
      </c>
      <c r="O112" s="27">
        <f>MIN(M112+N112,Calc!$F$23)</f>
        <v/>
      </c>
      <c r="P112" s="27">
        <f>MAX(0,MIN(M112+N112-O112,Calc!$F$29-$G112-K112))</f>
        <v/>
      </c>
      <c r="Q112" s="27">
        <f>M112+N112-O112-P112</f>
        <v/>
      </c>
      <c r="R112" s="27">
        <f>MAX(0,V111)</f>
        <v/>
      </c>
      <c r="S112" s="27">
        <f>R112*Calc!$E$24/12</f>
        <v/>
      </c>
      <c r="T112" s="27">
        <f>MIN(R112+S112,Calc!$F$24)</f>
        <v/>
      </c>
      <c r="U112" s="27">
        <f>MAX(0,MIN(R112+S112-T112,Calc!$F$29-$G112-K112-P112))</f>
        <v/>
      </c>
      <c r="V112" s="27">
        <f>R112+S112-T112-U112</f>
        <v/>
      </c>
      <c r="W112" s="27">
        <f>MAX(0,AA111)</f>
        <v/>
      </c>
      <c r="X112" s="27">
        <f>W112*Calc!$E$25/12</f>
        <v/>
      </c>
      <c r="Y112" s="27">
        <f>MIN(W112+X112,Calc!$F$25)</f>
        <v/>
      </c>
      <c r="Z112" s="27">
        <f>MAX(0,MIN(W112+X112-Y112,Calc!$F$29-$G112-K112-P112-U112))</f>
        <v/>
      </c>
      <c r="AA112" s="27">
        <f>W112+X112-Y112-Z112</f>
        <v/>
      </c>
      <c r="AB112" s="27">
        <f>MAX(0,AF111)</f>
        <v/>
      </c>
      <c r="AC112" s="27">
        <f>AB112*Calc!$E$26/12</f>
        <v/>
      </c>
      <c r="AD112" s="27">
        <f>MIN(AB112+AC112,Calc!$F$26)</f>
        <v/>
      </c>
      <c r="AE112" s="27">
        <f>MAX(0,MIN(AB112+AC112-AD112,Calc!$F$29-$G112-K112-P112-U112-Z112))</f>
        <v/>
      </c>
      <c r="AF112" s="27">
        <f>AB112+AC112-AD112-AE112</f>
        <v/>
      </c>
      <c r="AG112" s="27">
        <f>MAX(0,AK111)</f>
        <v/>
      </c>
      <c r="AH112" s="27">
        <f>AG112*Calc!$E$27/12</f>
        <v/>
      </c>
      <c r="AI112" s="27">
        <f>MIN(AG112+AH112,Calc!$F$27)</f>
        <v/>
      </c>
      <c r="AJ112" s="27">
        <f>MAX(0,MIN(AG112+AH112-AI112,Calc!$F$29-$G112-K112-P112-U112-Z112-AE112))</f>
        <v/>
      </c>
      <c r="AK112" s="27">
        <f>AG112+AH112-AI112-AJ112</f>
        <v/>
      </c>
    </row>
    <row r="113">
      <c r="A113" t="n">
        <v>108</v>
      </c>
      <c r="B113" s="26">
        <f>EDATE(Debts!$C$6,A113-1)</f>
        <v/>
      </c>
      <c r="C113" s="27">
        <f>SUMIF($H$5:$AK$5,"Min paid",$H113:$AK113)+SUMIF($H$5:$AK$5,"Extra",$H113:$AK113)</f>
        <v/>
      </c>
      <c r="D113" s="27">
        <f>SUMIF($H$5:$AK$5,"Interest",$H113:$AK113)</f>
        <v/>
      </c>
      <c r="E113" s="27">
        <f>SUMIF($H$5:$AK$5,"End balance",$H113:$AK113)</f>
        <v/>
      </c>
      <c r="F113" s="27">
        <f>MAX(0,Calc!$F$29-C113)</f>
        <v/>
      </c>
      <c r="G113" s="27">
        <f>J113+O113+T113+Y113+AD113+AI113</f>
        <v/>
      </c>
      <c r="H113" s="27">
        <f>MAX(0,L112)</f>
        <v/>
      </c>
      <c r="I113" s="27">
        <f>H113*Calc!$E$22/12</f>
        <v/>
      </c>
      <c r="J113" s="27">
        <f>MIN(H113+I113,Calc!$F$22)</f>
        <v/>
      </c>
      <c r="K113" s="27">
        <f>MAX(0,MIN(H113+I113-J113,Calc!$F$29-$G113))</f>
        <v/>
      </c>
      <c r="L113" s="27">
        <f>H113+I113-J113-K113</f>
        <v/>
      </c>
      <c r="M113" s="27">
        <f>MAX(0,Q112)</f>
        <v/>
      </c>
      <c r="N113" s="27">
        <f>M113*Calc!$E$23/12</f>
        <v/>
      </c>
      <c r="O113" s="27">
        <f>MIN(M113+N113,Calc!$F$23)</f>
        <v/>
      </c>
      <c r="P113" s="27">
        <f>MAX(0,MIN(M113+N113-O113,Calc!$F$29-$G113-K113))</f>
        <v/>
      </c>
      <c r="Q113" s="27">
        <f>M113+N113-O113-P113</f>
        <v/>
      </c>
      <c r="R113" s="27">
        <f>MAX(0,V112)</f>
        <v/>
      </c>
      <c r="S113" s="27">
        <f>R113*Calc!$E$24/12</f>
        <v/>
      </c>
      <c r="T113" s="27">
        <f>MIN(R113+S113,Calc!$F$24)</f>
        <v/>
      </c>
      <c r="U113" s="27">
        <f>MAX(0,MIN(R113+S113-T113,Calc!$F$29-$G113-K113-P113))</f>
        <v/>
      </c>
      <c r="V113" s="27">
        <f>R113+S113-T113-U113</f>
        <v/>
      </c>
      <c r="W113" s="27">
        <f>MAX(0,AA112)</f>
        <v/>
      </c>
      <c r="X113" s="27">
        <f>W113*Calc!$E$25/12</f>
        <v/>
      </c>
      <c r="Y113" s="27">
        <f>MIN(W113+X113,Calc!$F$25)</f>
        <v/>
      </c>
      <c r="Z113" s="27">
        <f>MAX(0,MIN(W113+X113-Y113,Calc!$F$29-$G113-K113-P113-U113))</f>
        <v/>
      </c>
      <c r="AA113" s="27">
        <f>W113+X113-Y113-Z113</f>
        <v/>
      </c>
      <c r="AB113" s="27">
        <f>MAX(0,AF112)</f>
        <v/>
      </c>
      <c r="AC113" s="27">
        <f>AB113*Calc!$E$26/12</f>
        <v/>
      </c>
      <c r="AD113" s="27">
        <f>MIN(AB113+AC113,Calc!$F$26)</f>
        <v/>
      </c>
      <c r="AE113" s="27">
        <f>MAX(0,MIN(AB113+AC113-AD113,Calc!$F$29-$G113-K113-P113-U113-Z113))</f>
        <v/>
      </c>
      <c r="AF113" s="27">
        <f>AB113+AC113-AD113-AE113</f>
        <v/>
      </c>
      <c r="AG113" s="27">
        <f>MAX(0,AK112)</f>
        <v/>
      </c>
      <c r="AH113" s="27">
        <f>AG113*Calc!$E$27/12</f>
        <v/>
      </c>
      <c r="AI113" s="27">
        <f>MIN(AG113+AH113,Calc!$F$27)</f>
        <v/>
      </c>
      <c r="AJ113" s="27">
        <f>MAX(0,MIN(AG113+AH113-AI113,Calc!$F$29-$G113-K113-P113-U113-Z113-AE113))</f>
        <v/>
      </c>
      <c r="AK113" s="27">
        <f>AG113+AH113-AI113-AJ113</f>
        <v/>
      </c>
    </row>
    <row r="114">
      <c r="A114" t="n">
        <v>109</v>
      </c>
      <c r="B114" s="26">
        <f>EDATE(Debts!$C$6,A114-1)</f>
        <v/>
      </c>
      <c r="C114" s="27">
        <f>SUMIF($H$5:$AK$5,"Min paid",$H114:$AK114)+SUMIF($H$5:$AK$5,"Extra",$H114:$AK114)</f>
        <v/>
      </c>
      <c r="D114" s="27">
        <f>SUMIF($H$5:$AK$5,"Interest",$H114:$AK114)</f>
        <v/>
      </c>
      <c r="E114" s="27">
        <f>SUMIF($H$5:$AK$5,"End balance",$H114:$AK114)</f>
        <v/>
      </c>
      <c r="F114" s="27">
        <f>MAX(0,Calc!$F$29-C114)</f>
        <v/>
      </c>
      <c r="G114" s="27">
        <f>J114+O114+T114+Y114+AD114+AI114</f>
        <v/>
      </c>
      <c r="H114" s="27">
        <f>MAX(0,L113)</f>
        <v/>
      </c>
      <c r="I114" s="27">
        <f>H114*Calc!$E$22/12</f>
        <v/>
      </c>
      <c r="J114" s="27">
        <f>MIN(H114+I114,Calc!$F$22)</f>
        <v/>
      </c>
      <c r="K114" s="27">
        <f>MAX(0,MIN(H114+I114-J114,Calc!$F$29-$G114))</f>
        <v/>
      </c>
      <c r="L114" s="27">
        <f>H114+I114-J114-K114</f>
        <v/>
      </c>
      <c r="M114" s="27">
        <f>MAX(0,Q113)</f>
        <v/>
      </c>
      <c r="N114" s="27">
        <f>M114*Calc!$E$23/12</f>
        <v/>
      </c>
      <c r="O114" s="27">
        <f>MIN(M114+N114,Calc!$F$23)</f>
        <v/>
      </c>
      <c r="P114" s="27">
        <f>MAX(0,MIN(M114+N114-O114,Calc!$F$29-$G114-K114))</f>
        <v/>
      </c>
      <c r="Q114" s="27">
        <f>M114+N114-O114-P114</f>
        <v/>
      </c>
      <c r="R114" s="27">
        <f>MAX(0,V113)</f>
        <v/>
      </c>
      <c r="S114" s="27">
        <f>R114*Calc!$E$24/12</f>
        <v/>
      </c>
      <c r="T114" s="27">
        <f>MIN(R114+S114,Calc!$F$24)</f>
        <v/>
      </c>
      <c r="U114" s="27">
        <f>MAX(0,MIN(R114+S114-T114,Calc!$F$29-$G114-K114-P114))</f>
        <v/>
      </c>
      <c r="V114" s="27">
        <f>R114+S114-T114-U114</f>
        <v/>
      </c>
      <c r="W114" s="27">
        <f>MAX(0,AA113)</f>
        <v/>
      </c>
      <c r="X114" s="27">
        <f>W114*Calc!$E$25/12</f>
        <v/>
      </c>
      <c r="Y114" s="27">
        <f>MIN(W114+X114,Calc!$F$25)</f>
        <v/>
      </c>
      <c r="Z114" s="27">
        <f>MAX(0,MIN(W114+X114-Y114,Calc!$F$29-$G114-K114-P114-U114))</f>
        <v/>
      </c>
      <c r="AA114" s="27">
        <f>W114+X114-Y114-Z114</f>
        <v/>
      </c>
      <c r="AB114" s="27">
        <f>MAX(0,AF113)</f>
        <v/>
      </c>
      <c r="AC114" s="27">
        <f>AB114*Calc!$E$26/12</f>
        <v/>
      </c>
      <c r="AD114" s="27">
        <f>MIN(AB114+AC114,Calc!$F$26)</f>
        <v/>
      </c>
      <c r="AE114" s="27">
        <f>MAX(0,MIN(AB114+AC114-AD114,Calc!$F$29-$G114-K114-P114-U114-Z114))</f>
        <v/>
      </c>
      <c r="AF114" s="27">
        <f>AB114+AC114-AD114-AE114</f>
        <v/>
      </c>
      <c r="AG114" s="27">
        <f>MAX(0,AK113)</f>
        <v/>
      </c>
      <c r="AH114" s="27">
        <f>AG114*Calc!$E$27/12</f>
        <v/>
      </c>
      <c r="AI114" s="27">
        <f>MIN(AG114+AH114,Calc!$F$27)</f>
        <v/>
      </c>
      <c r="AJ114" s="27">
        <f>MAX(0,MIN(AG114+AH114-AI114,Calc!$F$29-$G114-K114-P114-U114-Z114-AE114))</f>
        <v/>
      </c>
      <c r="AK114" s="27">
        <f>AG114+AH114-AI114-AJ114</f>
        <v/>
      </c>
    </row>
    <row r="115">
      <c r="A115" t="n">
        <v>110</v>
      </c>
      <c r="B115" s="26">
        <f>EDATE(Debts!$C$6,A115-1)</f>
        <v/>
      </c>
      <c r="C115" s="27">
        <f>SUMIF($H$5:$AK$5,"Min paid",$H115:$AK115)+SUMIF($H$5:$AK$5,"Extra",$H115:$AK115)</f>
        <v/>
      </c>
      <c r="D115" s="27">
        <f>SUMIF($H$5:$AK$5,"Interest",$H115:$AK115)</f>
        <v/>
      </c>
      <c r="E115" s="27">
        <f>SUMIF($H$5:$AK$5,"End balance",$H115:$AK115)</f>
        <v/>
      </c>
      <c r="F115" s="27">
        <f>MAX(0,Calc!$F$29-C115)</f>
        <v/>
      </c>
      <c r="G115" s="27">
        <f>J115+O115+T115+Y115+AD115+AI115</f>
        <v/>
      </c>
      <c r="H115" s="27">
        <f>MAX(0,L114)</f>
        <v/>
      </c>
      <c r="I115" s="27">
        <f>H115*Calc!$E$22/12</f>
        <v/>
      </c>
      <c r="J115" s="27">
        <f>MIN(H115+I115,Calc!$F$22)</f>
        <v/>
      </c>
      <c r="K115" s="27">
        <f>MAX(0,MIN(H115+I115-J115,Calc!$F$29-$G115))</f>
        <v/>
      </c>
      <c r="L115" s="27">
        <f>H115+I115-J115-K115</f>
        <v/>
      </c>
      <c r="M115" s="27">
        <f>MAX(0,Q114)</f>
        <v/>
      </c>
      <c r="N115" s="27">
        <f>M115*Calc!$E$23/12</f>
        <v/>
      </c>
      <c r="O115" s="27">
        <f>MIN(M115+N115,Calc!$F$23)</f>
        <v/>
      </c>
      <c r="P115" s="27">
        <f>MAX(0,MIN(M115+N115-O115,Calc!$F$29-$G115-K115))</f>
        <v/>
      </c>
      <c r="Q115" s="27">
        <f>M115+N115-O115-P115</f>
        <v/>
      </c>
      <c r="R115" s="27">
        <f>MAX(0,V114)</f>
        <v/>
      </c>
      <c r="S115" s="27">
        <f>R115*Calc!$E$24/12</f>
        <v/>
      </c>
      <c r="T115" s="27">
        <f>MIN(R115+S115,Calc!$F$24)</f>
        <v/>
      </c>
      <c r="U115" s="27">
        <f>MAX(0,MIN(R115+S115-T115,Calc!$F$29-$G115-K115-P115))</f>
        <v/>
      </c>
      <c r="V115" s="27">
        <f>R115+S115-T115-U115</f>
        <v/>
      </c>
      <c r="W115" s="27">
        <f>MAX(0,AA114)</f>
        <v/>
      </c>
      <c r="X115" s="27">
        <f>W115*Calc!$E$25/12</f>
        <v/>
      </c>
      <c r="Y115" s="27">
        <f>MIN(W115+X115,Calc!$F$25)</f>
        <v/>
      </c>
      <c r="Z115" s="27">
        <f>MAX(0,MIN(W115+X115-Y115,Calc!$F$29-$G115-K115-P115-U115))</f>
        <v/>
      </c>
      <c r="AA115" s="27">
        <f>W115+X115-Y115-Z115</f>
        <v/>
      </c>
      <c r="AB115" s="27">
        <f>MAX(0,AF114)</f>
        <v/>
      </c>
      <c r="AC115" s="27">
        <f>AB115*Calc!$E$26/12</f>
        <v/>
      </c>
      <c r="AD115" s="27">
        <f>MIN(AB115+AC115,Calc!$F$26)</f>
        <v/>
      </c>
      <c r="AE115" s="27">
        <f>MAX(0,MIN(AB115+AC115-AD115,Calc!$F$29-$G115-K115-P115-U115-Z115))</f>
        <v/>
      </c>
      <c r="AF115" s="27">
        <f>AB115+AC115-AD115-AE115</f>
        <v/>
      </c>
      <c r="AG115" s="27">
        <f>MAX(0,AK114)</f>
        <v/>
      </c>
      <c r="AH115" s="27">
        <f>AG115*Calc!$E$27/12</f>
        <v/>
      </c>
      <c r="AI115" s="27">
        <f>MIN(AG115+AH115,Calc!$F$27)</f>
        <v/>
      </c>
      <c r="AJ115" s="27">
        <f>MAX(0,MIN(AG115+AH115-AI115,Calc!$F$29-$G115-K115-P115-U115-Z115-AE115))</f>
        <v/>
      </c>
      <c r="AK115" s="27">
        <f>AG115+AH115-AI115-AJ115</f>
        <v/>
      </c>
    </row>
    <row r="116">
      <c r="A116" t="n">
        <v>111</v>
      </c>
      <c r="B116" s="26">
        <f>EDATE(Debts!$C$6,A116-1)</f>
        <v/>
      </c>
      <c r="C116" s="27">
        <f>SUMIF($H$5:$AK$5,"Min paid",$H116:$AK116)+SUMIF($H$5:$AK$5,"Extra",$H116:$AK116)</f>
        <v/>
      </c>
      <c r="D116" s="27">
        <f>SUMIF($H$5:$AK$5,"Interest",$H116:$AK116)</f>
        <v/>
      </c>
      <c r="E116" s="27">
        <f>SUMIF($H$5:$AK$5,"End balance",$H116:$AK116)</f>
        <v/>
      </c>
      <c r="F116" s="27">
        <f>MAX(0,Calc!$F$29-C116)</f>
        <v/>
      </c>
      <c r="G116" s="27">
        <f>J116+O116+T116+Y116+AD116+AI116</f>
        <v/>
      </c>
      <c r="H116" s="27">
        <f>MAX(0,L115)</f>
        <v/>
      </c>
      <c r="I116" s="27">
        <f>H116*Calc!$E$22/12</f>
        <v/>
      </c>
      <c r="J116" s="27">
        <f>MIN(H116+I116,Calc!$F$22)</f>
        <v/>
      </c>
      <c r="K116" s="27">
        <f>MAX(0,MIN(H116+I116-J116,Calc!$F$29-$G116))</f>
        <v/>
      </c>
      <c r="L116" s="27">
        <f>H116+I116-J116-K116</f>
        <v/>
      </c>
      <c r="M116" s="27">
        <f>MAX(0,Q115)</f>
        <v/>
      </c>
      <c r="N116" s="27">
        <f>M116*Calc!$E$23/12</f>
        <v/>
      </c>
      <c r="O116" s="27">
        <f>MIN(M116+N116,Calc!$F$23)</f>
        <v/>
      </c>
      <c r="P116" s="27">
        <f>MAX(0,MIN(M116+N116-O116,Calc!$F$29-$G116-K116))</f>
        <v/>
      </c>
      <c r="Q116" s="27">
        <f>M116+N116-O116-P116</f>
        <v/>
      </c>
      <c r="R116" s="27">
        <f>MAX(0,V115)</f>
        <v/>
      </c>
      <c r="S116" s="27">
        <f>R116*Calc!$E$24/12</f>
        <v/>
      </c>
      <c r="T116" s="27">
        <f>MIN(R116+S116,Calc!$F$24)</f>
        <v/>
      </c>
      <c r="U116" s="27">
        <f>MAX(0,MIN(R116+S116-T116,Calc!$F$29-$G116-K116-P116))</f>
        <v/>
      </c>
      <c r="V116" s="27">
        <f>R116+S116-T116-U116</f>
        <v/>
      </c>
      <c r="W116" s="27">
        <f>MAX(0,AA115)</f>
        <v/>
      </c>
      <c r="X116" s="27">
        <f>W116*Calc!$E$25/12</f>
        <v/>
      </c>
      <c r="Y116" s="27">
        <f>MIN(W116+X116,Calc!$F$25)</f>
        <v/>
      </c>
      <c r="Z116" s="27">
        <f>MAX(0,MIN(W116+X116-Y116,Calc!$F$29-$G116-K116-P116-U116))</f>
        <v/>
      </c>
      <c r="AA116" s="27">
        <f>W116+X116-Y116-Z116</f>
        <v/>
      </c>
      <c r="AB116" s="27">
        <f>MAX(0,AF115)</f>
        <v/>
      </c>
      <c r="AC116" s="27">
        <f>AB116*Calc!$E$26/12</f>
        <v/>
      </c>
      <c r="AD116" s="27">
        <f>MIN(AB116+AC116,Calc!$F$26)</f>
        <v/>
      </c>
      <c r="AE116" s="27">
        <f>MAX(0,MIN(AB116+AC116-AD116,Calc!$F$29-$G116-K116-P116-U116-Z116))</f>
        <v/>
      </c>
      <c r="AF116" s="27">
        <f>AB116+AC116-AD116-AE116</f>
        <v/>
      </c>
      <c r="AG116" s="27">
        <f>MAX(0,AK115)</f>
        <v/>
      </c>
      <c r="AH116" s="27">
        <f>AG116*Calc!$E$27/12</f>
        <v/>
      </c>
      <c r="AI116" s="27">
        <f>MIN(AG116+AH116,Calc!$F$27)</f>
        <v/>
      </c>
      <c r="AJ116" s="27">
        <f>MAX(0,MIN(AG116+AH116-AI116,Calc!$F$29-$G116-K116-P116-U116-Z116-AE116))</f>
        <v/>
      </c>
      <c r="AK116" s="27">
        <f>AG116+AH116-AI116-AJ116</f>
        <v/>
      </c>
    </row>
    <row r="117">
      <c r="A117" t="n">
        <v>112</v>
      </c>
      <c r="B117" s="26">
        <f>EDATE(Debts!$C$6,A117-1)</f>
        <v/>
      </c>
      <c r="C117" s="27">
        <f>SUMIF($H$5:$AK$5,"Min paid",$H117:$AK117)+SUMIF($H$5:$AK$5,"Extra",$H117:$AK117)</f>
        <v/>
      </c>
      <c r="D117" s="27">
        <f>SUMIF($H$5:$AK$5,"Interest",$H117:$AK117)</f>
        <v/>
      </c>
      <c r="E117" s="27">
        <f>SUMIF($H$5:$AK$5,"End balance",$H117:$AK117)</f>
        <v/>
      </c>
      <c r="F117" s="27">
        <f>MAX(0,Calc!$F$29-C117)</f>
        <v/>
      </c>
      <c r="G117" s="27">
        <f>J117+O117+T117+Y117+AD117+AI117</f>
        <v/>
      </c>
      <c r="H117" s="27">
        <f>MAX(0,L116)</f>
        <v/>
      </c>
      <c r="I117" s="27">
        <f>H117*Calc!$E$22/12</f>
        <v/>
      </c>
      <c r="J117" s="27">
        <f>MIN(H117+I117,Calc!$F$22)</f>
        <v/>
      </c>
      <c r="K117" s="27">
        <f>MAX(0,MIN(H117+I117-J117,Calc!$F$29-$G117))</f>
        <v/>
      </c>
      <c r="L117" s="27">
        <f>H117+I117-J117-K117</f>
        <v/>
      </c>
      <c r="M117" s="27">
        <f>MAX(0,Q116)</f>
        <v/>
      </c>
      <c r="N117" s="27">
        <f>M117*Calc!$E$23/12</f>
        <v/>
      </c>
      <c r="O117" s="27">
        <f>MIN(M117+N117,Calc!$F$23)</f>
        <v/>
      </c>
      <c r="P117" s="27">
        <f>MAX(0,MIN(M117+N117-O117,Calc!$F$29-$G117-K117))</f>
        <v/>
      </c>
      <c r="Q117" s="27">
        <f>M117+N117-O117-P117</f>
        <v/>
      </c>
      <c r="R117" s="27">
        <f>MAX(0,V116)</f>
        <v/>
      </c>
      <c r="S117" s="27">
        <f>R117*Calc!$E$24/12</f>
        <v/>
      </c>
      <c r="T117" s="27">
        <f>MIN(R117+S117,Calc!$F$24)</f>
        <v/>
      </c>
      <c r="U117" s="27">
        <f>MAX(0,MIN(R117+S117-T117,Calc!$F$29-$G117-K117-P117))</f>
        <v/>
      </c>
      <c r="V117" s="27">
        <f>R117+S117-T117-U117</f>
        <v/>
      </c>
      <c r="W117" s="27">
        <f>MAX(0,AA116)</f>
        <v/>
      </c>
      <c r="X117" s="27">
        <f>W117*Calc!$E$25/12</f>
        <v/>
      </c>
      <c r="Y117" s="27">
        <f>MIN(W117+X117,Calc!$F$25)</f>
        <v/>
      </c>
      <c r="Z117" s="27">
        <f>MAX(0,MIN(W117+X117-Y117,Calc!$F$29-$G117-K117-P117-U117))</f>
        <v/>
      </c>
      <c r="AA117" s="27">
        <f>W117+X117-Y117-Z117</f>
        <v/>
      </c>
      <c r="AB117" s="27">
        <f>MAX(0,AF116)</f>
        <v/>
      </c>
      <c r="AC117" s="27">
        <f>AB117*Calc!$E$26/12</f>
        <v/>
      </c>
      <c r="AD117" s="27">
        <f>MIN(AB117+AC117,Calc!$F$26)</f>
        <v/>
      </c>
      <c r="AE117" s="27">
        <f>MAX(0,MIN(AB117+AC117-AD117,Calc!$F$29-$G117-K117-P117-U117-Z117))</f>
        <v/>
      </c>
      <c r="AF117" s="27">
        <f>AB117+AC117-AD117-AE117</f>
        <v/>
      </c>
      <c r="AG117" s="27">
        <f>MAX(0,AK116)</f>
        <v/>
      </c>
      <c r="AH117" s="27">
        <f>AG117*Calc!$E$27/12</f>
        <v/>
      </c>
      <c r="AI117" s="27">
        <f>MIN(AG117+AH117,Calc!$F$27)</f>
        <v/>
      </c>
      <c r="AJ117" s="27">
        <f>MAX(0,MIN(AG117+AH117-AI117,Calc!$F$29-$G117-K117-P117-U117-Z117-AE117))</f>
        <v/>
      </c>
      <c r="AK117" s="27">
        <f>AG117+AH117-AI117-AJ117</f>
        <v/>
      </c>
    </row>
    <row r="118">
      <c r="A118" t="n">
        <v>113</v>
      </c>
      <c r="B118" s="26">
        <f>EDATE(Debts!$C$6,A118-1)</f>
        <v/>
      </c>
      <c r="C118" s="27">
        <f>SUMIF($H$5:$AK$5,"Min paid",$H118:$AK118)+SUMIF($H$5:$AK$5,"Extra",$H118:$AK118)</f>
        <v/>
      </c>
      <c r="D118" s="27">
        <f>SUMIF($H$5:$AK$5,"Interest",$H118:$AK118)</f>
        <v/>
      </c>
      <c r="E118" s="27">
        <f>SUMIF($H$5:$AK$5,"End balance",$H118:$AK118)</f>
        <v/>
      </c>
      <c r="F118" s="27">
        <f>MAX(0,Calc!$F$29-C118)</f>
        <v/>
      </c>
      <c r="G118" s="27">
        <f>J118+O118+T118+Y118+AD118+AI118</f>
        <v/>
      </c>
      <c r="H118" s="27">
        <f>MAX(0,L117)</f>
        <v/>
      </c>
      <c r="I118" s="27">
        <f>H118*Calc!$E$22/12</f>
        <v/>
      </c>
      <c r="J118" s="27">
        <f>MIN(H118+I118,Calc!$F$22)</f>
        <v/>
      </c>
      <c r="K118" s="27">
        <f>MAX(0,MIN(H118+I118-J118,Calc!$F$29-$G118))</f>
        <v/>
      </c>
      <c r="L118" s="27">
        <f>H118+I118-J118-K118</f>
        <v/>
      </c>
      <c r="M118" s="27">
        <f>MAX(0,Q117)</f>
        <v/>
      </c>
      <c r="N118" s="27">
        <f>M118*Calc!$E$23/12</f>
        <v/>
      </c>
      <c r="O118" s="27">
        <f>MIN(M118+N118,Calc!$F$23)</f>
        <v/>
      </c>
      <c r="P118" s="27">
        <f>MAX(0,MIN(M118+N118-O118,Calc!$F$29-$G118-K118))</f>
        <v/>
      </c>
      <c r="Q118" s="27">
        <f>M118+N118-O118-P118</f>
        <v/>
      </c>
      <c r="R118" s="27">
        <f>MAX(0,V117)</f>
        <v/>
      </c>
      <c r="S118" s="27">
        <f>R118*Calc!$E$24/12</f>
        <v/>
      </c>
      <c r="T118" s="27">
        <f>MIN(R118+S118,Calc!$F$24)</f>
        <v/>
      </c>
      <c r="U118" s="27">
        <f>MAX(0,MIN(R118+S118-T118,Calc!$F$29-$G118-K118-P118))</f>
        <v/>
      </c>
      <c r="V118" s="27">
        <f>R118+S118-T118-U118</f>
        <v/>
      </c>
      <c r="W118" s="27">
        <f>MAX(0,AA117)</f>
        <v/>
      </c>
      <c r="X118" s="27">
        <f>W118*Calc!$E$25/12</f>
        <v/>
      </c>
      <c r="Y118" s="27">
        <f>MIN(W118+X118,Calc!$F$25)</f>
        <v/>
      </c>
      <c r="Z118" s="27">
        <f>MAX(0,MIN(W118+X118-Y118,Calc!$F$29-$G118-K118-P118-U118))</f>
        <v/>
      </c>
      <c r="AA118" s="27">
        <f>W118+X118-Y118-Z118</f>
        <v/>
      </c>
      <c r="AB118" s="27">
        <f>MAX(0,AF117)</f>
        <v/>
      </c>
      <c r="AC118" s="27">
        <f>AB118*Calc!$E$26/12</f>
        <v/>
      </c>
      <c r="AD118" s="27">
        <f>MIN(AB118+AC118,Calc!$F$26)</f>
        <v/>
      </c>
      <c r="AE118" s="27">
        <f>MAX(0,MIN(AB118+AC118-AD118,Calc!$F$29-$G118-K118-P118-U118-Z118))</f>
        <v/>
      </c>
      <c r="AF118" s="27">
        <f>AB118+AC118-AD118-AE118</f>
        <v/>
      </c>
      <c r="AG118" s="27">
        <f>MAX(0,AK117)</f>
        <v/>
      </c>
      <c r="AH118" s="27">
        <f>AG118*Calc!$E$27/12</f>
        <v/>
      </c>
      <c r="AI118" s="27">
        <f>MIN(AG118+AH118,Calc!$F$27)</f>
        <v/>
      </c>
      <c r="AJ118" s="27">
        <f>MAX(0,MIN(AG118+AH118-AI118,Calc!$F$29-$G118-K118-P118-U118-Z118-AE118))</f>
        <v/>
      </c>
      <c r="AK118" s="27">
        <f>AG118+AH118-AI118-AJ118</f>
        <v/>
      </c>
    </row>
    <row r="119">
      <c r="A119" t="n">
        <v>114</v>
      </c>
      <c r="B119" s="26">
        <f>EDATE(Debts!$C$6,A119-1)</f>
        <v/>
      </c>
      <c r="C119" s="27">
        <f>SUMIF($H$5:$AK$5,"Min paid",$H119:$AK119)+SUMIF($H$5:$AK$5,"Extra",$H119:$AK119)</f>
        <v/>
      </c>
      <c r="D119" s="27">
        <f>SUMIF($H$5:$AK$5,"Interest",$H119:$AK119)</f>
        <v/>
      </c>
      <c r="E119" s="27">
        <f>SUMIF($H$5:$AK$5,"End balance",$H119:$AK119)</f>
        <v/>
      </c>
      <c r="F119" s="27">
        <f>MAX(0,Calc!$F$29-C119)</f>
        <v/>
      </c>
      <c r="G119" s="27">
        <f>J119+O119+T119+Y119+AD119+AI119</f>
        <v/>
      </c>
      <c r="H119" s="27">
        <f>MAX(0,L118)</f>
        <v/>
      </c>
      <c r="I119" s="27">
        <f>H119*Calc!$E$22/12</f>
        <v/>
      </c>
      <c r="J119" s="27">
        <f>MIN(H119+I119,Calc!$F$22)</f>
        <v/>
      </c>
      <c r="K119" s="27">
        <f>MAX(0,MIN(H119+I119-J119,Calc!$F$29-$G119))</f>
        <v/>
      </c>
      <c r="L119" s="27">
        <f>H119+I119-J119-K119</f>
        <v/>
      </c>
      <c r="M119" s="27">
        <f>MAX(0,Q118)</f>
        <v/>
      </c>
      <c r="N119" s="27">
        <f>M119*Calc!$E$23/12</f>
        <v/>
      </c>
      <c r="O119" s="27">
        <f>MIN(M119+N119,Calc!$F$23)</f>
        <v/>
      </c>
      <c r="P119" s="27">
        <f>MAX(0,MIN(M119+N119-O119,Calc!$F$29-$G119-K119))</f>
        <v/>
      </c>
      <c r="Q119" s="27">
        <f>M119+N119-O119-P119</f>
        <v/>
      </c>
      <c r="R119" s="27">
        <f>MAX(0,V118)</f>
        <v/>
      </c>
      <c r="S119" s="27">
        <f>R119*Calc!$E$24/12</f>
        <v/>
      </c>
      <c r="T119" s="27">
        <f>MIN(R119+S119,Calc!$F$24)</f>
        <v/>
      </c>
      <c r="U119" s="27">
        <f>MAX(0,MIN(R119+S119-T119,Calc!$F$29-$G119-K119-P119))</f>
        <v/>
      </c>
      <c r="V119" s="27">
        <f>R119+S119-T119-U119</f>
        <v/>
      </c>
      <c r="W119" s="27">
        <f>MAX(0,AA118)</f>
        <v/>
      </c>
      <c r="X119" s="27">
        <f>W119*Calc!$E$25/12</f>
        <v/>
      </c>
      <c r="Y119" s="27">
        <f>MIN(W119+X119,Calc!$F$25)</f>
        <v/>
      </c>
      <c r="Z119" s="27">
        <f>MAX(0,MIN(W119+X119-Y119,Calc!$F$29-$G119-K119-P119-U119))</f>
        <v/>
      </c>
      <c r="AA119" s="27">
        <f>W119+X119-Y119-Z119</f>
        <v/>
      </c>
      <c r="AB119" s="27">
        <f>MAX(0,AF118)</f>
        <v/>
      </c>
      <c r="AC119" s="27">
        <f>AB119*Calc!$E$26/12</f>
        <v/>
      </c>
      <c r="AD119" s="27">
        <f>MIN(AB119+AC119,Calc!$F$26)</f>
        <v/>
      </c>
      <c r="AE119" s="27">
        <f>MAX(0,MIN(AB119+AC119-AD119,Calc!$F$29-$G119-K119-P119-U119-Z119))</f>
        <v/>
      </c>
      <c r="AF119" s="27">
        <f>AB119+AC119-AD119-AE119</f>
        <v/>
      </c>
      <c r="AG119" s="27">
        <f>MAX(0,AK118)</f>
        <v/>
      </c>
      <c r="AH119" s="27">
        <f>AG119*Calc!$E$27/12</f>
        <v/>
      </c>
      <c r="AI119" s="27">
        <f>MIN(AG119+AH119,Calc!$F$27)</f>
        <v/>
      </c>
      <c r="AJ119" s="27">
        <f>MAX(0,MIN(AG119+AH119-AI119,Calc!$F$29-$G119-K119-P119-U119-Z119-AE119))</f>
        <v/>
      </c>
      <c r="AK119" s="27">
        <f>AG119+AH119-AI119-AJ119</f>
        <v/>
      </c>
    </row>
    <row r="120">
      <c r="A120" t="n">
        <v>115</v>
      </c>
      <c r="B120" s="26">
        <f>EDATE(Debts!$C$6,A120-1)</f>
        <v/>
      </c>
      <c r="C120" s="27">
        <f>SUMIF($H$5:$AK$5,"Min paid",$H120:$AK120)+SUMIF($H$5:$AK$5,"Extra",$H120:$AK120)</f>
        <v/>
      </c>
      <c r="D120" s="27">
        <f>SUMIF($H$5:$AK$5,"Interest",$H120:$AK120)</f>
        <v/>
      </c>
      <c r="E120" s="27">
        <f>SUMIF($H$5:$AK$5,"End balance",$H120:$AK120)</f>
        <v/>
      </c>
      <c r="F120" s="27">
        <f>MAX(0,Calc!$F$29-C120)</f>
        <v/>
      </c>
      <c r="G120" s="27">
        <f>J120+O120+T120+Y120+AD120+AI120</f>
        <v/>
      </c>
      <c r="H120" s="27">
        <f>MAX(0,L119)</f>
        <v/>
      </c>
      <c r="I120" s="27">
        <f>H120*Calc!$E$22/12</f>
        <v/>
      </c>
      <c r="J120" s="27">
        <f>MIN(H120+I120,Calc!$F$22)</f>
        <v/>
      </c>
      <c r="K120" s="27">
        <f>MAX(0,MIN(H120+I120-J120,Calc!$F$29-$G120))</f>
        <v/>
      </c>
      <c r="L120" s="27">
        <f>H120+I120-J120-K120</f>
        <v/>
      </c>
      <c r="M120" s="27">
        <f>MAX(0,Q119)</f>
        <v/>
      </c>
      <c r="N120" s="27">
        <f>M120*Calc!$E$23/12</f>
        <v/>
      </c>
      <c r="O120" s="27">
        <f>MIN(M120+N120,Calc!$F$23)</f>
        <v/>
      </c>
      <c r="P120" s="27">
        <f>MAX(0,MIN(M120+N120-O120,Calc!$F$29-$G120-K120))</f>
        <v/>
      </c>
      <c r="Q120" s="27">
        <f>M120+N120-O120-P120</f>
        <v/>
      </c>
      <c r="R120" s="27">
        <f>MAX(0,V119)</f>
        <v/>
      </c>
      <c r="S120" s="27">
        <f>R120*Calc!$E$24/12</f>
        <v/>
      </c>
      <c r="T120" s="27">
        <f>MIN(R120+S120,Calc!$F$24)</f>
        <v/>
      </c>
      <c r="U120" s="27">
        <f>MAX(0,MIN(R120+S120-T120,Calc!$F$29-$G120-K120-P120))</f>
        <v/>
      </c>
      <c r="V120" s="27">
        <f>R120+S120-T120-U120</f>
        <v/>
      </c>
      <c r="W120" s="27">
        <f>MAX(0,AA119)</f>
        <v/>
      </c>
      <c r="X120" s="27">
        <f>W120*Calc!$E$25/12</f>
        <v/>
      </c>
      <c r="Y120" s="27">
        <f>MIN(W120+X120,Calc!$F$25)</f>
        <v/>
      </c>
      <c r="Z120" s="27">
        <f>MAX(0,MIN(W120+X120-Y120,Calc!$F$29-$G120-K120-P120-U120))</f>
        <v/>
      </c>
      <c r="AA120" s="27">
        <f>W120+X120-Y120-Z120</f>
        <v/>
      </c>
      <c r="AB120" s="27">
        <f>MAX(0,AF119)</f>
        <v/>
      </c>
      <c r="AC120" s="27">
        <f>AB120*Calc!$E$26/12</f>
        <v/>
      </c>
      <c r="AD120" s="27">
        <f>MIN(AB120+AC120,Calc!$F$26)</f>
        <v/>
      </c>
      <c r="AE120" s="27">
        <f>MAX(0,MIN(AB120+AC120-AD120,Calc!$F$29-$G120-K120-P120-U120-Z120))</f>
        <v/>
      </c>
      <c r="AF120" s="27">
        <f>AB120+AC120-AD120-AE120</f>
        <v/>
      </c>
      <c r="AG120" s="27">
        <f>MAX(0,AK119)</f>
        <v/>
      </c>
      <c r="AH120" s="27">
        <f>AG120*Calc!$E$27/12</f>
        <v/>
      </c>
      <c r="AI120" s="27">
        <f>MIN(AG120+AH120,Calc!$F$27)</f>
        <v/>
      </c>
      <c r="AJ120" s="27">
        <f>MAX(0,MIN(AG120+AH120-AI120,Calc!$F$29-$G120-K120-P120-U120-Z120-AE120))</f>
        <v/>
      </c>
      <c r="AK120" s="27">
        <f>AG120+AH120-AI120-AJ120</f>
        <v/>
      </c>
    </row>
    <row r="121">
      <c r="A121" t="n">
        <v>116</v>
      </c>
      <c r="B121" s="26">
        <f>EDATE(Debts!$C$6,A121-1)</f>
        <v/>
      </c>
      <c r="C121" s="27">
        <f>SUMIF($H$5:$AK$5,"Min paid",$H121:$AK121)+SUMIF($H$5:$AK$5,"Extra",$H121:$AK121)</f>
        <v/>
      </c>
      <c r="D121" s="27">
        <f>SUMIF($H$5:$AK$5,"Interest",$H121:$AK121)</f>
        <v/>
      </c>
      <c r="E121" s="27">
        <f>SUMIF($H$5:$AK$5,"End balance",$H121:$AK121)</f>
        <v/>
      </c>
      <c r="F121" s="27">
        <f>MAX(0,Calc!$F$29-C121)</f>
        <v/>
      </c>
      <c r="G121" s="27">
        <f>J121+O121+T121+Y121+AD121+AI121</f>
        <v/>
      </c>
      <c r="H121" s="27">
        <f>MAX(0,L120)</f>
        <v/>
      </c>
      <c r="I121" s="27">
        <f>H121*Calc!$E$22/12</f>
        <v/>
      </c>
      <c r="J121" s="27">
        <f>MIN(H121+I121,Calc!$F$22)</f>
        <v/>
      </c>
      <c r="K121" s="27">
        <f>MAX(0,MIN(H121+I121-J121,Calc!$F$29-$G121))</f>
        <v/>
      </c>
      <c r="L121" s="27">
        <f>H121+I121-J121-K121</f>
        <v/>
      </c>
      <c r="M121" s="27">
        <f>MAX(0,Q120)</f>
        <v/>
      </c>
      <c r="N121" s="27">
        <f>M121*Calc!$E$23/12</f>
        <v/>
      </c>
      <c r="O121" s="27">
        <f>MIN(M121+N121,Calc!$F$23)</f>
        <v/>
      </c>
      <c r="P121" s="27">
        <f>MAX(0,MIN(M121+N121-O121,Calc!$F$29-$G121-K121))</f>
        <v/>
      </c>
      <c r="Q121" s="27">
        <f>M121+N121-O121-P121</f>
        <v/>
      </c>
      <c r="R121" s="27">
        <f>MAX(0,V120)</f>
        <v/>
      </c>
      <c r="S121" s="27">
        <f>R121*Calc!$E$24/12</f>
        <v/>
      </c>
      <c r="T121" s="27">
        <f>MIN(R121+S121,Calc!$F$24)</f>
        <v/>
      </c>
      <c r="U121" s="27">
        <f>MAX(0,MIN(R121+S121-T121,Calc!$F$29-$G121-K121-P121))</f>
        <v/>
      </c>
      <c r="V121" s="27">
        <f>R121+S121-T121-U121</f>
        <v/>
      </c>
      <c r="W121" s="27">
        <f>MAX(0,AA120)</f>
        <v/>
      </c>
      <c r="X121" s="27">
        <f>W121*Calc!$E$25/12</f>
        <v/>
      </c>
      <c r="Y121" s="27">
        <f>MIN(W121+X121,Calc!$F$25)</f>
        <v/>
      </c>
      <c r="Z121" s="27">
        <f>MAX(0,MIN(W121+X121-Y121,Calc!$F$29-$G121-K121-P121-U121))</f>
        <v/>
      </c>
      <c r="AA121" s="27">
        <f>W121+X121-Y121-Z121</f>
        <v/>
      </c>
      <c r="AB121" s="27">
        <f>MAX(0,AF120)</f>
        <v/>
      </c>
      <c r="AC121" s="27">
        <f>AB121*Calc!$E$26/12</f>
        <v/>
      </c>
      <c r="AD121" s="27">
        <f>MIN(AB121+AC121,Calc!$F$26)</f>
        <v/>
      </c>
      <c r="AE121" s="27">
        <f>MAX(0,MIN(AB121+AC121-AD121,Calc!$F$29-$G121-K121-P121-U121-Z121))</f>
        <v/>
      </c>
      <c r="AF121" s="27">
        <f>AB121+AC121-AD121-AE121</f>
        <v/>
      </c>
      <c r="AG121" s="27">
        <f>MAX(0,AK120)</f>
        <v/>
      </c>
      <c r="AH121" s="27">
        <f>AG121*Calc!$E$27/12</f>
        <v/>
      </c>
      <c r="AI121" s="27">
        <f>MIN(AG121+AH121,Calc!$F$27)</f>
        <v/>
      </c>
      <c r="AJ121" s="27">
        <f>MAX(0,MIN(AG121+AH121-AI121,Calc!$F$29-$G121-K121-P121-U121-Z121-AE121))</f>
        <v/>
      </c>
      <c r="AK121" s="27">
        <f>AG121+AH121-AI121-AJ121</f>
        <v/>
      </c>
    </row>
    <row r="122">
      <c r="A122" t="n">
        <v>117</v>
      </c>
      <c r="B122" s="26">
        <f>EDATE(Debts!$C$6,A122-1)</f>
        <v/>
      </c>
      <c r="C122" s="27">
        <f>SUMIF($H$5:$AK$5,"Min paid",$H122:$AK122)+SUMIF($H$5:$AK$5,"Extra",$H122:$AK122)</f>
        <v/>
      </c>
      <c r="D122" s="27">
        <f>SUMIF($H$5:$AK$5,"Interest",$H122:$AK122)</f>
        <v/>
      </c>
      <c r="E122" s="27">
        <f>SUMIF($H$5:$AK$5,"End balance",$H122:$AK122)</f>
        <v/>
      </c>
      <c r="F122" s="27">
        <f>MAX(0,Calc!$F$29-C122)</f>
        <v/>
      </c>
      <c r="G122" s="27">
        <f>J122+O122+T122+Y122+AD122+AI122</f>
        <v/>
      </c>
      <c r="H122" s="27">
        <f>MAX(0,L121)</f>
        <v/>
      </c>
      <c r="I122" s="27">
        <f>H122*Calc!$E$22/12</f>
        <v/>
      </c>
      <c r="J122" s="27">
        <f>MIN(H122+I122,Calc!$F$22)</f>
        <v/>
      </c>
      <c r="K122" s="27">
        <f>MAX(0,MIN(H122+I122-J122,Calc!$F$29-$G122))</f>
        <v/>
      </c>
      <c r="L122" s="27">
        <f>H122+I122-J122-K122</f>
        <v/>
      </c>
      <c r="M122" s="27">
        <f>MAX(0,Q121)</f>
        <v/>
      </c>
      <c r="N122" s="27">
        <f>M122*Calc!$E$23/12</f>
        <v/>
      </c>
      <c r="O122" s="27">
        <f>MIN(M122+N122,Calc!$F$23)</f>
        <v/>
      </c>
      <c r="P122" s="27">
        <f>MAX(0,MIN(M122+N122-O122,Calc!$F$29-$G122-K122))</f>
        <v/>
      </c>
      <c r="Q122" s="27">
        <f>M122+N122-O122-P122</f>
        <v/>
      </c>
      <c r="R122" s="27">
        <f>MAX(0,V121)</f>
        <v/>
      </c>
      <c r="S122" s="27">
        <f>R122*Calc!$E$24/12</f>
        <v/>
      </c>
      <c r="T122" s="27">
        <f>MIN(R122+S122,Calc!$F$24)</f>
        <v/>
      </c>
      <c r="U122" s="27">
        <f>MAX(0,MIN(R122+S122-T122,Calc!$F$29-$G122-K122-P122))</f>
        <v/>
      </c>
      <c r="V122" s="27">
        <f>R122+S122-T122-U122</f>
        <v/>
      </c>
      <c r="W122" s="27">
        <f>MAX(0,AA121)</f>
        <v/>
      </c>
      <c r="X122" s="27">
        <f>W122*Calc!$E$25/12</f>
        <v/>
      </c>
      <c r="Y122" s="27">
        <f>MIN(W122+X122,Calc!$F$25)</f>
        <v/>
      </c>
      <c r="Z122" s="27">
        <f>MAX(0,MIN(W122+X122-Y122,Calc!$F$29-$G122-K122-P122-U122))</f>
        <v/>
      </c>
      <c r="AA122" s="27">
        <f>W122+X122-Y122-Z122</f>
        <v/>
      </c>
      <c r="AB122" s="27">
        <f>MAX(0,AF121)</f>
        <v/>
      </c>
      <c r="AC122" s="27">
        <f>AB122*Calc!$E$26/12</f>
        <v/>
      </c>
      <c r="AD122" s="27">
        <f>MIN(AB122+AC122,Calc!$F$26)</f>
        <v/>
      </c>
      <c r="AE122" s="27">
        <f>MAX(0,MIN(AB122+AC122-AD122,Calc!$F$29-$G122-K122-P122-U122-Z122))</f>
        <v/>
      </c>
      <c r="AF122" s="27">
        <f>AB122+AC122-AD122-AE122</f>
        <v/>
      </c>
      <c r="AG122" s="27">
        <f>MAX(0,AK121)</f>
        <v/>
      </c>
      <c r="AH122" s="27">
        <f>AG122*Calc!$E$27/12</f>
        <v/>
      </c>
      <c r="AI122" s="27">
        <f>MIN(AG122+AH122,Calc!$F$27)</f>
        <v/>
      </c>
      <c r="AJ122" s="27">
        <f>MAX(0,MIN(AG122+AH122-AI122,Calc!$F$29-$G122-K122-P122-U122-Z122-AE122))</f>
        <v/>
      </c>
      <c r="AK122" s="27">
        <f>AG122+AH122-AI122-AJ122</f>
        <v/>
      </c>
    </row>
    <row r="123">
      <c r="A123" t="n">
        <v>118</v>
      </c>
      <c r="B123" s="26">
        <f>EDATE(Debts!$C$6,A123-1)</f>
        <v/>
      </c>
      <c r="C123" s="27">
        <f>SUMIF($H$5:$AK$5,"Min paid",$H123:$AK123)+SUMIF($H$5:$AK$5,"Extra",$H123:$AK123)</f>
        <v/>
      </c>
      <c r="D123" s="27">
        <f>SUMIF($H$5:$AK$5,"Interest",$H123:$AK123)</f>
        <v/>
      </c>
      <c r="E123" s="27">
        <f>SUMIF($H$5:$AK$5,"End balance",$H123:$AK123)</f>
        <v/>
      </c>
      <c r="F123" s="27">
        <f>MAX(0,Calc!$F$29-C123)</f>
        <v/>
      </c>
      <c r="G123" s="27">
        <f>J123+O123+T123+Y123+AD123+AI123</f>
        <v/>
      </c>
      <c r="H123" s="27">
        <f>MAX(0,L122)</f>
        <v/>
      </c>
      <c r="I123" s="27">
        <f>H123*Calc!$E$22/12</f>
        <v/>
      </c>
      <c r="J123" s="27">
        <f>MIN(H123+I123,Calc!$F$22)</f>
        <v/>
      </c>
      <c r="K123" s="27">
        <f>MAX(0,MIN(H123+I123-J123,Calc!$F$29-$G123))</f>
        <v/>
      </c>
      <c r="L123" s="27">
        <f>H123+I123-J123-K123</f>
        <v/>
      </c>
      <c r="M123" s="27">
        <f>MAX(0,Q122)</f>
        <v/>
      </c>
      <c r="N123" s="27">
        <f>M123*Calc!$E$23/12</f>
        <v/>
      </c>
      <c r="O123" s="27">
        <f>MIN(M123+N123,Calc!$F$23)</f>
        <v/>
      </c>
      <c r="P123" s="27">
        <f>MAX(0,MIN(M123+N123-O123,Calc!$F$29-$G123-K123))</f>
        <v/>
      </c>
      <c r="Q123" s="27">
        <f>M123+N123-O123-P123</f>
        <v/>
      </c>
      <c r="R123" s="27">
        <f>MAX(0,V122)</f>
        <v/>
      </c>
      <c r="S123" s="27">
        <f>R123*Calc!$E$24/12</f>
        <v/>
      </c>
      <c r="T123" s="27">
        <f>MIN(R123+S123,Calc!$F$24)</f>
        <v/>
      </c>
      <c r="U123" s="27">
        <f>MAX(0,MIN(R123+S123-T123,Calc!$F$29-$G123-K123-P123))</f>
        <v/>
      </c>
      <c r="V123" s="27">
        <f>R123+S123-T123-U123</f>
        <v/>
      </c>
      <c r="W123" s="27">
        <f>MAX(0,AA122)</f>
        <v/>
      </c>
      <c r="X123" s="27">
        <f>W123*Calc!$E$25/12</f>
        <v/>
      </c>
      <c r="Y123" s="27">
        <f>MIN(W123+X123,Calc!$F$25)</f>
        <v/>
      </c>
      <c r="Z123" s="27">
        <f>MAX(0,MIN(W123+X123-Y123,Calc!$F$29-$G123-K123-P123-U123))</f>
        <v/>
      </c>
      <c r="AA123" s="27">
        <f>W123+X123-Y123-Z123</f>
        <v/>
      </c>
      <c r="AB123" s="27">
        <f>MAX(0,AF122)</f>
        <v/>
      </c>
      <c r="AC123" s="27">
        <f>AB123*Calc!$E$26/12</f>
        <v/>
      </c>
      <c r="AD123" s="27">
        <f>MIN(AB123+AC123,Calc!$F$26)</f>
        <v/>
      </c>
      <c r="AE123" s="27">
        <f>MAX(0,MIN(AB123+AC123-AD123,Calc!$F$29-$G123-K123-P123-U123-Z123))</f>
        <v/>
      </c>
      <c r="AF123" s="27">
        <f>AB123+AC123-AD123-AE123</f>
        <v/>
      </c>
      <c r="AG123" s="27">
        <f>MAX(0,AK122)</f>
        <v/>
      </c>
      <c r="AH123" s="27">
        <f>AG123*Calc!$E$27/12</f>
        <v/>
      </c>
      <c r="AI123" s="27">
        <f>MIN(AG123+AH123,Calc!$F$27)</f>
        <v/>
      </c>
      <c r="AJ123" s="27">
        <f>MAX(0,MIN(AG123+AH123-AI123,Calc!$F$29-$G123-K123-P123-U123-Z123-AE123))</f>
        <v/>
      </c>
      <c r="AK123" s="27">
        <f>AG123+AH123-AI123-AJ123</f>
        <v/>
      </c>
    </row>
    <row r="124">
      <c r="A124" t="n">
        <v>119</v>
      </c>
      <c r="B124" s="26">
        <f>EDATE(Debts!$C$6,A124-1)</f>
        <v/>
      </c>
      <c r="C124" s="27">
        <f>SUMIF($H$5:$AK$5,"Min paid",$H124:$AK124)+SUMIF($H$5:$AK$5,"Extra",$H124:$AK124)</f>
        <v/>
      </c>
      <c r="D124" s="27">
        <f>SUMIF($H$5:$AK$5,"Interest",$H124:$AK124)</f>
        <v/>
      </c>
      <c r="E124" s="27">
        <f>SUMIF($H$5:$AK$5,"End balance",$H124:$AK124)</f>
        <v/>
      </c>
      <c r="F124" s="27">
        <f>MAX(0,Calc!$F$29-C124)</f>
        <v/>
      </c>
      <c r="G124" s="27">
        <f>J124+O124+T124+Y124+AD124+AI124</f>
        <v/>
      </c>
      <c r="H124" s="27">
        <f>MAX(0,L123)</f>
        <v/>
      </c>
      <c r="I124" s="27">
        <f>H124*Calc!$E$22/12</f>
        <v/>
      </c>
      <c r="J124" s="27">
        <f>MIN(H124+I124,Calc!$F$22)</f>
        <v/>
      </c>
      <c r="K124" s="27">
        <f>MAX(0,MIN(H124+I124-J124,Calc!$F$29-$G124))</f>
        <v/>
      </c>
      <c r="L124" s="27">
        <f>H124+I124-J124-K124</f>
        <v/>
      </c>
      <c r="M124" s="27">
        <f>MAX(0,Q123)</f>
        <v/>
      </c>
      <c r="N124" s="27">
        <f>M124*Calc!$E$23/12</f>
        <v/>
      </c>
      <c r="O124" s="27">
        <f>MIN(M124+N124,Calc!$F$23)</f>
        <v/>
      </c>
      <c r="P124" s="27">
        <f>MAX(0,MIN(M124+N124-O124,Calc!$F$29-$G124-K124))</f>
        <v/>
      </c>
      <c r="Q124" s="27">
        <f>M124+N124-O124-P124</f>
        <v/>
      </c>
      <c r="R124" s="27">
        <f>MAX(0,V123)</f>
        <v/>
      </c>
      <c r="S124" s="27">
        <f>R124*Calc!$E$24/12</f>
        <v/>
      </c>
      <c r="T124" s="27">
        <f>MIN(R124+S124,Calc!$F$24)</f>
        <v/>
      </c>
      <c r="U124" s="27">
        <f>MAX(0,MIN(R124+S124-T124,Calc!$F$29-$G124-K124-P124))</f>
        <v/>
      </c>
      <c r="V124" s="27">
        <f>R124+S124-T124-U124</f>
        <v/>
      </c>
      <c r="W124" s="27">
        <f>MAX(0,AA123)</f>
        <v/>
      </c>
      <c r="X124" s="27">
        <f>W124*Calc!$E$25/12</f>
        <v/>
      </c>
      <c r="Y124" s="27">
        <f>MIN(W124+X124,Calc!$F$25)</f>
        <v/>
      </c>
      <c r="Z124" s="27">
        <f>MAX(0,MIN(W124+X124-Y124,Calc!$F$29-$G124-K124-P124-U124))</f>
        <v/>
      </c>
      <c r="AA124" s="27">
        <f>W124+X124-Y124-Z124</f>
        <v/>
      </c>
      <c r="AB124" s="27">
        <f>MAX(0,AF123)</f>
        <v/>
      </c>
      <c r="AC124" s="27">
        <f>AB124*Calc!$E$26/12</f>
        <v/>
      </c>
      <c r="AD124" s="27">
        <f>MIN(AB124+AC124,Calc!$F$26)</f>
        <v/>
      </c>
      <c r="AE124" s="27">
        <f>MAX(0,MIN(AB124+AC124-AD124,Calc!$F$29-$G124-K124-P124-U124-Z124))</f>
        <v/>
      </c>
      <c r="AF124" s="27">
        <f>AB124+AC124-AD124-AE124</f>
        <v/>
      </c>
      <c r="AG124" s="27">
        <f>MAX(0,AK123)</f>
        <v/>
      </c>
      <c r="AH124" s="27">
        <f>AG124*Calc!$E$27/12</f>
        <v/>
      </c>
      <c r="AI124" s="27">
        <f>MIN(AG124+AH124,Calc!$F$27)</f>
        <v/>
      </c>
      <c r="AJ124" s="27">
        <f>MAX(0,MIN(AG124+AH124-AI124,Calc!$F$29-$G124-K124-P124-U124-Z124-AE124))</f>
        <v/>
      </c>
      <c r="AK124" s="27">
        <f>AG124+AH124-AI124-AJ124</f>
        <v/>
      </c>
    </row>
    <row r="125">
      <c r="A125" t="n">
        <v>120</v>
      </c>
      <c r="B125" s="26">
        <f>EDATE(Debts!$C$6,A125-1)</f>
        <v/>
      </c>
      <c r="C125" s="27">
        <f>SUMIF($H$5:$AK$5,"Min paid",$H125:$AK125)+SUMIF($H$5:$AK$5,"Extra",$H125:$AK125)</f>
        <v/>
      </c>
      <c r="D125" s="27">
        <f>SUMIF($H$5:$AK$5,"Interest",$H125:$AK125)</f>
        <v/>
      </c>
      <c r="E125" s="27">
        <f>SUMIF($H$5:$AK$5,"End balance",$H125:$AK125)</f>
        <v/>
      </c>
      <c r="F125" s="27">
        <f>MAX(0,Calc!$F$29-C125)</f>
        <v/>
      </c>
      <c r="G125" s="27">
        <f>J125+O125+T125+Y125+AD125+AI125</f>
        <v/>
      </c>
      <c r="H125" s="27">
        <f>MAX(0,L124)</f>
        <v/>
      </c>
      <c r="I125" s="27">
        <f>H125*Calc!$E$22/12</f>
        <v/>
      </c>
      <c r="J125" s="27">
        <f>MIN(H125+I125,Calc!$F$22)</f>
        <v/>
      </c>
      <c r="K125" s="27">
        <f>MAX(0,MIN(H125+I125-J125,Calc!$F$29-$G125))</f>
        <v/>
      </c>
      <c r="L125" s="27">
        <f>H125+I125-J125-K125</f>
        <v/>
      </c>
      <c r="M125" s="27">
        <f>MAX(0,Q124)</f>
        <v/>
      </c>
      <c r="N125" s="27">
        <f>M125*Calc!$E$23/12</f>
        <v/>
      </c>
      <c r="O125" s="27">
        <f>MIN(M125+N125,Calc!$F$23)</f>
        <v/>
      </c>
      <c r="P125" s="27">
        <f>MAX(0,MIN(M125+N125-O125,Calc!$F$29-$G125-K125))</f>
        <v/>
      </c>
      <c r="Q125" s="27">
        <f>M125+N125-O125-P125</f>
        <v/>
      </c>
      <c r="R125" s="27">
        <f>MAX(0,V124)</f>
        <v/>
      </c>
      <c r="S125" s="27">
        <f>R125*Calc!$E$24/12</f>
        <v/>
      </c>
      <c r="T125" s="27">
        <f>MIN(R125+S125,Calc!$F$24)</f>
        <v/>
      </c>
      <c r="U125" s="27">
        <f>MAX(0,MIN(R125+S125-T125,Calc!$F$29-$G125-K125-P125))</f>
        <v/>
      </c>
      <c r="V125" s="27">
        <f>R125+S125-T125-U125</f>
        <v/>
      </c>
      <c r="W125" s="27">
        <f>MAX(0,AA124)</f>
        <v/>
      </c>
      <c r="X125" s="27">
        <f>W125*Calc!$E$25/12</f>
        <v/>
      </c>
      <c r="Y125" s="27">
        <f>MIN(W125+X125,Calc!$F$25)</f>
        <v/>
      </c>
      <c r="Z125" s="27">
        <f>MAX(0,MIN(W125+X125-Y125,Calc!$F$29-$G125-K125-P125-U125))</f>
        <v/>
      </c>
      <c r="AA125" s="27">
        <f>W125+X125-Y125-Z125</f>
        <v/>
      </c>
      <c r="AB125" s="27">
        <f>MAX(0,AF124)</f>
        <v/>
      </c>
      <c r="AC125" s="27">
        <f>AB125*Calc!$E$26/12</f>
        <v/>
      </c>
      <c r="AD125" s="27">
        <f>MIN(AB125+AC125,Calc!$F$26)</f>
        <v/>
      </c>
      <c r="AE125" s="27">
        <f>MAX(0,MIN(AB125+AC125-AD125,Calc!$F$29-$G125-K125-P125-U125-Z125))</f>
        <v/>
      </c>
      <c r="AF125" s="27">
        <f>AB125+AC125-AD125-AE125</f>
        <v/>
      </c>
      <c r="AG125" s="27">
        <f>MAX(0,AK124)</f>
        <v/>
      </c>
      <c r="AH125" s="27">
        <f>AG125*Calc!$E$27/12</f>
        <v/>
      </c>
      <c r="AI125" s="27">
        <f>MIN(AG125+AH125,Calc!$F$27)</f>
        <v/>
      </c>
      <c r="AJ125" s="27">
        <f>MAX(0,MIN(AG125+AH125-AI125,Calc!$F$29-$G125-K125-P125-U125-Z125-AE125))</f>
        <v/>
      </c>
      <c r="AK125" s="27">
        <f>AG125+AH125-AI125-AJ125</f>
        <v/>
      </c>
    </row>
  </sheetData>
  <mergeCells count="7">
    <mergeCell ref="AB4:AF4"/>
    <mergeCell ref="AG4:AK4"/>
    <mergeCell ref="A1:F1"/>
    <mergeCell ref="R4:V4"/>
    <mergeCell ref="H4:L4"/>
    <mergeCell ref="W4:AA4"/>
    <mergeCell ref="M4:Q4"/>
  </mergeCells>
  <conditionalFormatting sqref="A6:F125">
    <cfRule type="expression" priority="1" dxfId="1">
      <formula>$E6&lt;=0.005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AFBCB3"/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7" customWidth="1" min="1" max="1"/>
    <col width="8" customWidth="1" min="2" max="2"/>
    <col width="22" customWidth="1" min="3" max="3"/>
    <col width="14" customWidth="1" min="4" max="4"/>
    <col width="9" customWidth="1" min="5" max="5"/>
    <col width="11" customWidth="1" min="6" max="6"/>
    <col width="9" customWidth="1" min="7" max="7"/>
    <col width="12" customWidth="1" min="8" max="8"/>
  </cols>
  <sheetData>
    <row r="1">
      <c r="A1" s="8" t="inlineStr">
        <is>
          <t>Calculations used by the other sheets. There's nothing to fill in here.</t>
        </is>
      </c>
    </row>
    <row r="3" ht="30" customHeight="1">
      <c r="A3" s="18" t="inlineStr">
        <is>
          <t>#</t>
        </is>
      </c>
      <c r="B3" s="18" t="inlineStr">
        <is>
          <t>Active</t>
        </is>
      </c>
      <c r="C3" s="18" t="inlineStr">
        <is>
          <t>Order</t>
        </is>
      </c>
    </row>
    <row r="4">
      <c r="A4" t="n">
        <v>1</v>
      </c>
      <c r="B4">
        <f>IF(N(Debts!C11)&gt;0,1,0)</f>
        <v/>
      </c>
      <c r="C4">
        <f>IF(B4=0,100+A4,1+IF(Debts!$C$5="Snowball",COUNTIFS($B$4:$B$9,1,Debts!$C$11:$C$16,"&lt;"&amp;N(Debts!C11))+COUNTIFS($B$4:$B$9,1,Debts!$C$11:$C$16,N(Debts!C11),Debts!$D$11:$D$16,"&gt;"&amp;N(Debts!D11))+COUNTIFS($B$4:$B$9,1,Debts!$C$11:$C$16,N(Debts!C11),Debts!$D$11:$D$16,N(Debts!D11),$A$4:$A$9,"&lt;"&amp;A4),COUNTIFS($B$4:$B$9,1,Debts!$D$11:$D$16,"&gt;"&amp;N(Debts!D11))+COUNTIFS($B$4:$B$9,1,Debts!$D$11:$D$16,N(Debts!D11),Debts!$C$11:$C$16,"&lt;"&amp;N(Debts!C11))+COUNTIFS($B$4:$B$9,1,Debts!$D$11:$D$16,N(Debts!D11),Debts!$C$11:$C$16,N(Debts!C11),$A$4:$A$9,"&lt;"&amp;A4)))</f>
        <v/>
      </c>
    </row>
    <row r="5">
      <c r="A5" t="n">
        <v>2</v>
      </c>
      <c r="B5">
        <f>IF(N(Debts!C12)&gt;0,1,0)</f>
        <v/>
      </c>
      <c r="C5">
        <f>IF(B5=0,100+A5,1+IF(Debts!$C$5="Snowball",COUNTIFS($B$4:$B$9,1,Debts!$C$11:$C$16,"&lt;"&amp;N(Debts!C12))+COUNTIFS($B$4:$B$9,1,Debts!$C$11:$C$16,N(Debts!C12),Debts!$D$11:$D$16,"&gt;"&amp;N(Debts!D12))+COUNTIFS($B$4:$B$9,1,Debts!$C$11:$C$16,N(Debts!C12),Debts!$D$11:$D$16,N(Debts!D12),$A$4:$A$9,"&lt;"&amp;A5),COUNTIFS($B$4:$B$9,1,Debts!$D$11:$D$16,"&gt;"&amp;N(Debts!D12))+COUNTIFS($B$4:$B$9,1,Debts!$D$11:$D$16,N(Debts!D12),Debts!$C$11:$C$16,"&lt;"&amp;N(Debts!C12))+COUNTIFS($B$4:$B$9,1,Debts!$D$11:$D$16,N(Debts!D12),Debts!$C$11:$C$16,N(Debts!C12),$A$4:$A$9,"&lt;"&amp;A5)))</f>
        <v/>
      </c>
    </row>
    <row r="6">
      <c r="A6" t="n">
        <v>3</v>
      </c>
      <c r="B6">
        <f>IF(N(Debts!C13)&gt;0,1,0)</f>
        <v/>
      </c>
      <c r="C6">
        <f>IF(B6=0,100+A6,1+IF(Debts!$C$5="Snowball",COUNTIFS($B$4:$B$9,1,Debts!$C$11:$C$16,"&lt;"&amp;N(Debts!C13))+COUNTIFS($B$4:$B$9,1,Debts!$C$11:$C$16,N(Debts!C13),Debts!$D$11:$D$16,"&gt;"&amp;N(Debts!D13))+COUNTIFS($B$4:$B$9,1,Debts!$C$11:$C$16,N(Debts!C13),Debts!$D$11:$D$16,N(Debts!D13),$A$4:$A$9,"&lt;"&amp;A6),COUNTIFS($B$4:$B$9,1,Debts!$D$11:$D$16,"&gt;"&amp;N(Debts!D13))+COUNTIFS($B$4:$B$9,1,Debts!$D$11:$D$16,N(Debts!D13),Debts!$C$11:$C$16,"&lt;"&amp;N(Debts!C13))+COUNTIFS($B$4:$B$9,1,Debts!$D$11:$D$16,N(Debts!D13),Debts!$C$11:$C$16,N(Debts!C13),$A$4:$A$9,"&lt;"&amp;A6)))</f>
        <v/>
      </c>
    </row>
    <row r="7">
      <c r="A7" t="n">
        <v>4</v>
      </c>
      <c r="B7">
        <f>IF(N(Debts!C14)&gt;0,1,0)</f>
        <v/>
      </c>
      <c r="C7">
        <f>IF(B7=0,100+A7,1+IF(Debts!$C$5="Snowball",COUNTIFS($B$4:$B$9,1,Debts!$C$11:$C$16,"&lt;"&amp;N(Debts!C14))+COUNTIFS($B$4:$B$9,1,Debts!$C$11:$C$16,N(Debts!C14),Debts!$D$11:$D$16,"&gt;"&amp;N(Debts!D14))+COUNTIFS($B$4:$B$9,1,Debts!$C$11:$C$16,N(Debts!C14),Debts!$D$11:$D$16,N(Debts!D14),$A$4:$A$9,"&lt;"&amp;A7),COUNTIFS($B$4:$B$9,1,Debts!$D$11:$D$16,"&gt;"&amp;N(Debts!D14))+COUNTIFS($B$4:$B$9,1,Debts!$D$11:$D$16,N(Debts!D14),Debts!$C$11:$C$16,"&lt;"&amp;N(Debts!C14))+COUNTIFS($B$4:$B$9,1,Debts!$D$11:$D$16,N(Debts!D14),Debts!$C$11:$C$16,N(Debts!C14),$A$4:$A$9,"&lt;"&amp;A7)))</f>
        <v/>
      </c>
    </row>
    <row r="8">
      <c r="A8" t="n">
        <v>5</v>
      </c>
      <c r="B8">
        <f>IF(N(Debts!C15)&gt;0,1,0)</f>
        <v/>
      </c>
      <c r="C8">
        <f>IF(B8=0,100+A8,1+IF(Debts!$C$5="Snowball",COUNTIFS($B$4:$B$9,1,Debts!$C$11:$C$16,"&lt;"&amp;N(Debts!C15))+COUNTIFS($B$4:$B$9,1,Debts!$C$11:$C$16,N(Debts!C15),Debts!$D$11:$D$16,"&gt;"&amp;N(Debts!D15))+COUNTIFS($B$4:$B$9,1,Debts!$C$11:$C$16,N(Debts!C15),Debts!$D$11:$D$16,N(Debts!D15),$A$4:$A$9,"&lt;"&amp;A8),COUNTIFS($B$4:$B$9,1,Debts!$D$11:$D$16,"&gt;"&amp;N(Debts!D15))+COUNTIFS($B$4:$B$9,1,Debts!$D$11:$D$16,N(Debts!D15),Debts!$C$11:$C$16,"&lt;"&amp;N(Debts!C15))+COUNTIFS($B$4:$B$9,1,Debts!$D$11:$D$16,N(Debts!D15),Debts!$C$11:$C$16,N(Debts!C15),$A$4:$A$9,"&lt;"&amp;A8)))</f>
        <v/>
      </c>
    </row>
    <row r="9">
      <c r="A9" t="n">
        <v>6</v>
      </c>
      <c r="B9">
        <f>IF(N(Debts!C16)&gt;0,1,0)</f>
        <v/>
      </c>
      <c r="C9">
        <f>IF(B9=0,100+A9,1+IF(Debts!$C$5="Snowball",COUNTIFS($B$4:$B$9,1,Debts!$C$11:$C$16,"&lt;"&amp;N(Debts!C16))+COUNTIFS($B$4:$B$9,1,Debts!$C$11:$C$16,N(Debts!C16),Debts!$D$11:$D$16,"&gt;"&amp;N(Debts!D16))+COUNTIFS($B$4:$B$9,1,Debts!$C$11:$C$16,N(Debts!C16),Debts!$D$11:$D$16,N(Debts!D16),$A$4:$A$9,"&lt;"&amp;A9),COUNTIFS($B$4:$B$9,1,Debts!$D$11:$D$16,"&gt;"&amp;N(Debts!D16))+COUNTIFS($B$4:$B$9,1,Debts!$D$11:$D$16,N(Debts!D16),Debts!$C$11:$C$16,"&lt;"&amp;N(Debts!C16))+COUNTIFS($B$4:$B$9,1,Debts!$D$11:$D$16,N(Debts!D16),Debts!$C$11:$C$16,N(Debts!C16),$A$4:$A$9,"&lt;"&amp;A9)))</f>
        <v/>
      </c>
    </row>
    <row r="21" ht="30" customHeight="1">
      <c r="A21" s="18" t="inlineStr">
        <is>
          <t>Slot</t>
        </is>
      </c>
      <c r="B21" s="18" t="inlineStr">
        <is>
          <t>Debt #</t>
        </is>
      </c>
      <c r="C21" s="18" t="inlineStr">
        <is>
          <t>Name</t>
        </is>
      </c>
      <c r="D21" s="18" t="inlineStr">
        <is>
          <t>Start balance</t>
        </is>
      </c>
      <c r="E21" s="18" t="inlineStr">
        <is>
          <t>APR</t>
        </is>
      </c>
      <c r="F21" s="18" t="inlineStr">
        <is>
          <t>Minimum</t>
        </is>
      </c>
      <c r="G21" s="18" t="inlineStr">
        <is>
          <t>Months</t>
        </is>
      </c>
      <c r="H21" s="18" t="inlineStr">
        <is>
          <t>Interest</t>
        </is>
      </c>
    </row>
    <row r="22">
      <c r="A22" t="n">
        <v>1</v>
      </c>
      <c r="B22">
        <f>IFERROR(MATCH(A22,$C$4:$C$9,0),0)</f>
        <v/>
      </c>
      <c r="C22">
        <f>IF(B22=0,"",INDEX(Debts!$B$11:$B$16,B22))</f>
        <v/>
      </c>
      <c r="D22">
        <f>IF(B22=0,0,N(INDEX(Debts!$C$11:$C$16,B22)))</f>
        <v/>
      </c>
      <c r="E22">
        <f>IF(B22=0,0,N(INDEX(Debts!$D$11:$D$16,B22)))</f>
        <v/>
      </c>
      <c r="F22">
        <f>IF(B22=0,0,N(INDEX(Debts!$E$11:$E$16,B22)))</f>
        <v/>
      </c>
      <c r="G22">
        <f>IF(D22=0,"",COUNTIF(Schedule!L6:L125,"&gt;0.005")+1)</f>
        <v/>
      </c>
      <c r="H22">
        <f>IF(D22=0,"",SUM(Schedule!I6:I125))</f>
        <v/>
      </c>
    </row>
    <row r="23">
      <c r="A23" t="n">
        <v>2</v>
      </c>
      <c r="B23">
        <f>IFERROR(MATCH(A23,$C$4:$C$9,0),0)</f>
        <v/>
      </c>
      <c r="C23">
        <f>IF(B23=0,"",INDEX(Debts!$B$11:$B$16,B23))</f>
        <v/>
      </c>
      <c r="D23">
        <f>IF(B23=0,0,N(INDEX(Debts!$C$11:$C$16,B23)))</f>
        <v/>
      </c>
      <c r="E23">
        <f>IF(B23=0,0,N(INDEX(Debts!$D$11:$D$16,B23)))</f>
        <v/>
      </c>
      <c r="F23">
        <f>IF(B23=0,0,N(INDEX(Debts!$E$11:$E$16,B23)))</f>
        <v/>
      </c>
      <c r="G23">
        <f>IF(D23=0,"",COUNTIF(Schedule!Q6:Q125,"&gt;0.005")+1)</f>
        <v/>
      </c>
      <c r="H23">
        <f>IF(D23=0,"",SUM(Schedule!N6:N125))</f>
        <v/>
      </c>
    </row>
    <row r="24">
      <c r="A24" t="n">
        <v>3</v>
      </c>
      <c r="B24">
        <f>IFERROR(MATCH(A24,$C$4:$C$9,0),0)</f>
        <v/>
      </c>
      <c r="C24">
        <f>IF(B24=0,"",INDEX(Debts!$B$11:$B$16,B24))</f>
        <v/>
      </c>
      <c r="D24">
        <f>IF(B24=0,0,N(INDEX(Debts!$C$11:$C$16,B24)))</f>
        <v/>
      </c>
      <c r="E24">
        <f>IF(B24=0,0,N(INDEX(Debts!$D$11:$D$16,B24)))</f>
        <v/>
      </c>
      <c r="F24">
        <f>IF(B24=0,0,N(INDEX(Debts!$E$11:$E$16,B24)))</f>
        <v/>
      </c>
      <c r="G24">
        <f>IF(D24=0,"",COUNTIF(Schedule!V6:V125,"&gt;0.005")+1)</f>
        <v/>
      </c>
      <c r="H24">
        <f>IF(D24=0,"",SUM(Schedule!S6:S125))</f>
        <v/>
      </c>
    </row>
    <row r="25">
      <c r="A25" t="n">
        <v>4</v>
      </c>
      <c r="B25">
        <f>IFERROR(MATCH(A25,$C$4:$C$9,0),0)</f>
        <v/>
      </c>
      <c r="C25">
        <f>IF(B25=0,"",INDEX(Debts!$B$11:$B$16,B25))</f>
        <v/>
      </c>
      <c r="D25">
        <f>IF(B25=0,0,N(INDEX(Debts!$C$11:$C$16,B25)))</f>
        <v/>
      </c>
      <c r="E25">
        <f>IF(B25=0,0,N(INDEX(Debts!$D$11:$D$16,B25)))</f>
        <v/>
      </c>
      <c r="F25">
        <f>IF(B25=0,0,N(INDEX(Debts!$E$11:$E$16,B25)))</f>
        <v/>
      </c>
      <c r="G25">
        <f>IF(D25=0,"",COUNTIF(Schedule!AA6:AA125,"&gt;0.005")+1)</f>
        <v/>
      </c>
      <c r="H25">
        <f>IF(D25=0,"",SUM(Schedule!X6:X125))</f>
        <v/>
      </c>
    </row>
    <row r="26">
      <c r="A26" t="n">
        <v>5</v>
      </c>
      <c r="B26">
        <f>IFERROR(MATCH(A26,$C$4:$C$9,0),0)</f>
        <v/>
      </c>
      <c r="C26">
        <f>IF(B26=0,"",INDEX(Debts!$B$11:$B$16,B26))</f>
        <v/>
      </c>
      <c r="D26">
        <f>IF(B26=0,0,N(INDEX(Debts!$C$11:$C$16,B26)))</f>
        <v/>
      </c>
      <c r="E26">
        <f>IF(B26=0,0,N(INDEX(Debts!$D$11:$D$16,B26)))</f>
        <v/>
      </c>
      <c r="F26">
        <f>IF(B26=0,0,N(INDEX(Debts!$E$11:$E$16,B26)))</f>
        <v/>
      </c>
      <c r="G26">
        <f>IF(D26=0,"",COUNTIF(Schedule!AF6:AF125,"&gt;0.005")+1)</f>
        <v/>
      </c>
      <c r="H26">
        <f>IF(D26=0,"",SUM(Schedule!AC6:AC125))</f>
        <v/>
      </c>
    </row>
    <row r="27">
      <c r="A27" t="n">
        <v>6</v>
      </c>
      <c r="B27">
        <f>IFERROR(MATCH(A27,$C$4:$C$9,0),0)</f>
        <v/>
      </c>
      <c r="C27">
        <f>IF(B27=0,"",INDEX(Debts!$B$11:$B$16,B27))</f>
        <v/>
      </c>
      <c r="D27">
        <f>IF(B27=0,0,N(INDEX(Debts!$C$11:$C$16,B27)))</f>
        <v/>
      </c>
      <c r="E27">
        <f>IF(B27=0,0,N(INDEX(Debts!$D$11:$D$16,B27)))</f>
        <v/>
      </c>
      <c r="F27">
        <f>IF(B27=0,0,N(INDEX(Debts!$E$11:$E$16,B27)))</f>
        <v/>
      </c>
      <c r="G27">
        <f>IF(D27=0,"",COUNTIF(Schedule!AK6:AK125,"&gt;0.005")+1)</f>
        <v/>
      </c>
      <c r="H27">
        <f>IF(D27=0,"",SUM(Schedule!AH6:AH125))</f>
        <v/>
      </c>
    </row>
    <row r="29">
      <c r="E29" t="inlineStr">
        <is>
          <t>Monthly budget</t>
        </is>
      </c>
      <c r="F29">
        <f>SUM(F22:F27)+N(Debts!$C$4)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Dollars World</dc:creator>
  <dc:title xmlns:dc="http://purl.org/dc/elements/1.1/">Free Debt Snowball Spreadsheet</dc:title>
  <dcterms:created xmlns:dcterms="http://purl.org/dc/terms/" xmlns:xsi="http://www.w3.org/2001/XMLSchema-instance" xsi:type="dcterms:W3CDTF">2026-09-29T11:21:11Z</dcterms:created>
  <dcterms:modified xmlns:dcterms="http://purl.org/dc/terms/" xmlns:xsi="http://www.w3.org/2001/XMLSchema-instance" xsi:type="dcterms:W3CDTF">2026-09-29T11:21:12Z</dcterms:modified>
</cp:coreProperties>
</file>